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ocuso\Desktop\VO 2020-2021\VO - Revitalizácia športoviska\6. Výzva na predlženie CP\Prílohy\"/>
    </mc:Choice>
  </mc:AlternateContent>
  <xr:revisionPtr revIDLastSave="0" documentId="13_ncr:1_{20C05102-A36F-455A-B935-BBA0C64EFCF3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Rekapitulácia stavby" sheetId="1" r:id="rId1"/>
    <sheet name="SO-01 - Atletická dráha s..." sheetId="2" r:id="rId2"/>
    <sheet name="SO-02 - Multifunkčné ihrisko" sheetId="3" r:id="rId3"/>
    <sheet name="SO-03 - Tenisové kurty" sheetId="4" r:id="rId4"/>
    <sheet name="SO-04 - Bezbarierový WORKOUT" sheetId="5" r:id="rId5"/>
  </sheets>
  <definedNames>
    <definedName name="_xlnm._FilterDatabase" localSheetId="1" hidden="1">'SO-01 - Atletická dráha s...'!$C$123:$K$157</definedName>
    <definedName name="_xlnm._FilterDatabase" localSheetId="2" hidden="1">'SO-02 - Multifunkčné ihrisko'!$C$125:$K$201</definedName>
    <definedName name="_xlnm._FilterDatabase" localSheetId="3" hidden="1">'SO-03 - Tenisové kurty'!$C$121:$K$142</definedName>
    <definedName name="_xlnm._FilterDatabase" localSheetId="4" hidden="1">'SO-04 - Bezbarierový WORKOUT'!$C$120:$K$147</definedName>
    <definedName name="_xlnm.Print_Titles" localSheetId="0">'Rekapitulácia stavby'!$92:$92</definedName>
    <definedName name="_xlnm.Print_Titles" localSheetId="1">'SO-01 - Atletická dráha s...'!$123:$123</definedName>
    <definedName name="_xlnm.Print_Titles" localSheetId="2">'SO-02 - Multifunkčné ihrisko'!$125:$125</definedName>
    <definedName name="_xlnm.Print_Titles" localSheetId="3">'SO-03 - Tenisové kurty'!$121:$121</definedName>
    <definedName name="_xlnm.Print_Titles" localSheetId="4">'SO-04 - Bezbarierový WORKOUT'!$120:$120</definedName>
    <definedName name="_xlnm.Print_Area" localSheetId="0">'Rekapitulácia stavby'!$D$4:$AO$76,'Rekapitulácia stavby'!$C$82:$AQ$99</definedName>
    <definedName name="_xlnm.Print_Area" localSheetId="1">'SO-01 - Atletická dráha s...'!$C$4:$J$76,'SO-01 - Atletická dráha s...'!$C$82:$J$105,'SO-01 - Atletická dráha s...'!$C$111:$J$157</definedName>
    <definedName name="_xlnm.Print_Area" localSheetId="2">'SO-02 - Multifunkčné ihrisko'!$C$4:$J$76,'SO-02 - Multifunkčné ihrisko'!$C$82:$J$107,'SO-02 - Multifunkčné ihrisko'!$C$113:$J$201</definedName>
    <definedName name="_xlnm.Print_Area" localSheetId="3">'SO-03 - Tenisové kurty'!$C$4:$J$76,'SO-03 - Tenisové kurty'!$C$82:$J$103,'SO-03 - Tenisové kurty'!$C$109:$J$142</definedName>
    <definedName name="_xlnm.Print_Area" localSheetId="4">'SO-04 - Bezbarierový WORKOUT'!$C$4:$J$76,'SO-04 - Bezbarierový WORKOUT'!$C$82:$J$102,'SO-04 - Bezbarierový WORKOUT'!$C$108:$J$147</definedName>
  </definedNames>
  <calcPr calcId="191029"/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T133" i="5" s="1"/>
  <c r="R134" i="5"/>
  <c r="R133" i="5"/>
  <c r="P134" i="5"/>
  <c r="P133" i="5" s="1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J118" i="5"/>
  <c r="J117" i="5"/>
  <c r="F117" i="5"/>
  <c r="F115" i="5"/>
  <c r="E113" i="5"/>
  <c r="J92" i="5"/>
  <c r="J91" i="5"/>
  <c r="F91" i="5"/>
  <c r="F89" i="5"/>
  <c r="E87" i="5"/>
  <c r="J18" i="5"/>
  <c r="E18" i="5"/>
  <c r="F92" i="5"/>
  <c r="J17" i="5"/>
  <c r="J12" i="5"/>
  <c r="J115" i="5"/>
  <c r="E7" i="5"/>
  <c r="E111" i="5" s="1"/>
  <c r="J37" i="4"/>
  <c r="J36" i="4"/>
  <c r="AY97" i="1"/>
  <c r="J35" i="4"/>
  <c r="AX97" i="1"/>
  <c r="BI142" i="4"/>
  <c r="BH142" i="4"/>
  <c r="BG142" i="4"/>
  <c r="BE142" i="4"/>
  <c r="T142" i="4"/>
  <c r="T141" i="4"/>
  <c r="R142" i="4"/>
  <c r="R141" i="4"/>
  <c r="P142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J119" i="4"/>
  <c r="J118" i="4"/>
  <c r="F118" i="4"/>
  <c r="F116" i="4"/>
  <c r="E114" i="4"/>
  <c r="J92" i="4"/>
  <c r="J91" i="4"/>
  <c r="F91" i="4"/>
  <c r="F89" i="4"/>
  <c r="E87" i="4"/>
  <c r="J18" i="4"/>
  <c r="E18" i="4"/>
  <c r="F119" i="4"/>
  <c r="J17" i="4"/>
  <c r="J12" i="4"/>
  <c r="J89" i="4" s="1"/>
  <c r="E7" i="4"/>
  <c r="E85" i="4"/>
  <c r="J37" i="3"/>
  <c r="J36" i="3"/>
  <c r="AY96" i="1"/>
  <c r="J35" i="3"/>
  <c r="AX96" i="1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J123" i="3"/>
  <c r="J122" i="3"/>
  <c r="F122" i="3"/>
  <c r="F120" i="3"/>
  <c r="E118" i="3"/>
  <c r="J92" i="3"/>
  <c r="J91" i="3"/>
  <c r="F91" i="3"/>
  <c r="F89" i="3"/>
  <c r="E87" i="3"/>
  <c r="J18" i="3"/>
  <c r="E18" i="3"/>
  <c r="F123" i="3"/>
  <c r="J17" i="3"/>
  <c r="J12" i="3"/>
  <c r="J120" i="3" s="1"/>
  <c r="E7" i="3"/>
  <c r="E116" i="3" s="1"/>
  <c r="J37" i="2"/>
  <c r="J36" i="2"/>
  <c r="AY95" i="1"/>
  <c r="J35" i="2"/>
  <c r="AX95" i="1"/>
  <c r="BI157" i="2"/>
  <c r="BH157" i="2"/>
  <c r="BG157" i="2"/>
  <c r="BE157" i="2"/>
  <c r="T157" i="2"/>
  <c r="T156" i="2"/>
  <c r="R157" i="2"/>
  <c r="R156" i="2" s="1"/>
  <c r="P157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92" i="2" s="1"/>
  <c r="J17" i="2"/>
  <c r="J12" i="2"/>
  <c r="J118" i="2" s="1"/>
  <c r="E7" i="2"/>
  <c r="E114" i="2"/>
  <c r="L90" i="1"/>
  <c r="AM90" i="1"/>
  <c r="AM89" i="1"/>
  <c r="L89" i="1"/>
  <c r="AM87" i="1"/>
  <c r="L87" i="1"/>
  <c r="L85" i="1"/>
  <c r="L84" i="1"/>
  <c r="BK146" i="5"/>
  <c r="J144" i="5"/>
  <c r="J143" i="5"/>
  <c r="BK141" i="5"/>
  <c r="BK139" i="5"/>
  <c r="BK138" i="5"/>
  <c r="J137" i="5"/>
  <c r="BK136" i="5"/>
  <c r="J132" i="5"/>
  <c r="BK131" i="5"/>
  <c r="BK130" i="5"/>
  <c r="J129" i="5"/>
  <c r="J126" i="5"/>
  <c r="BK139" i="4"/>
  <c r="BK130" i="4"/>
  <c r="BK129" i="4"/>
  <c r="J127" i="4"/>
  <c r="BK126" i="4"/>
  <c r="BK201" i="3"/>
  <c r="J201" i="3"/>
  <c r="BK200" i="3"/>
  <c r="BK199" i="3"/>
  <c r="J198" i="3"/>
  <c r="J196" i="3"/>
  <c r="J195" i="3"/>
  <c r="J193" i="3"/>
  <c r="J192" i="3"/>
  <c r="J191" i="3"/>
  <c r="BK190" i="3"/>
  <c r="J185" i="3"/>
  <c r="BK184" i="3"/>
  <c r="J183" i="3"/>
  <c r="J182" i="3"/>
  <c r="J181" i="3"/>
  <c r="J173" i="3"/>
  <c r="J169" i="3"/>
  <c r="BK168" i="3"/>
  <c r="J166" i="3"/>
  <c r="J165" i="3"/>
  <c r="BK164" i="3"/>
  <c r="J159" i="3"/>
  <c r="BK157" i="3"/>
  <c r="J155" i="3"/>
  <c r="J153" i="3"/>
  <c r="BK152" i="3"/>
  <c r="J151" i="3"/>
  <c r="J149" i="3"/>
  <c r="J148" i="3"/>
  <c r="BK147" i="3"/>
  <c r="BK146" i="3"/>
  <c r="J145" i="3"/>
  <c r="J144" i="3"/>
  <c r="BK141" i="3"/>
  <c r="J136" i="3"/>
  <c r="J135" i="3"/>
  <c r="BK133" i="3"/>
  <c r="J132" i="3"/>
  <c r="BK131" i="3"/>
  <c r="J129" i="3"/>
  <c r="J155" i="2"/>
  <c r="BK154" i="2"/>
  <c r="BK152" i="2"/>
  <c r="BK148" i="2"/>
  <c r="J144" i="2"/>
  <c r="BK143" i="2"/>
  <c r="J142" i="2"/>
  <c r="J141" i="2"/>
  <c r="BK140" i="2"/>
  <c r="J137" i="2"/>
  <c r="J134" i="2"/>
  <c r="J132" i="2"/>
  <c r="BK131" i="2"/>
  <c r="J130" i="2"/>
  <c r="BK128" i="2"/>
  <c r="J127" i="2"/>
  <c r="AS94" i="1"/>
  <c r="BK147" i="5"/>
  <c r="J141" i="5"/>
  <c r="BK132" i="5"/>
  <c r="J131" i="5"/>
  <c r="J130" i="5"/>
  <c r="BK129" i="5"/>
  <c r="J128" i="5"/>
  <c r="BK125" i="5"/>
  <c r="J124" i="5"/>
  <c r="J142" i="4"/>
  <c r="J140" i="4"/>
  <c r="BK134" i="4"/>
  <c r="BK132" i="4"/>
  <c r="J131" i="4"/>
  <c r="J130" i="4"/>
  <c r="BK128" i="4"/>
  <c r="BK127" i="4"/>
  <c r="J200" i="3"/>
  <c r="J197" i="3"/>
  <c r="BK196" i="3"/>
  <c r="BK194" i="3"/>
  <c r="BK188" i="3"/>
  <c r="BK182" i="3"/>
  <c r="BK179" i="3"/>
  <c r="J179" i="3"/>
  <c r="J178" i="3"/>
  <c r="BK176" i="3"/>
  <c r="J175" i="3"/>
  <c r="BK174" i="3"/>
  <c r="BK172" i="3"/>
  <c r="BK169" i="3"/>
  <c r="BK163" i="3"/>
  <c r="J162" i="3"/>
  <c r="J161" i="3"/>
  <c r="BK145" i="3"/>
  <c r="BK144" i="3"/>
  <c r="BK142" i="3"/>
  <c r="BK139" i="3"/>
  <c r="BK135" i="3"/>
  <c r="J134" i="3"/>
  <c r="BK130" i="3"/>
  <c r="BK129" i="3"/>
  <c r="BK151" i="2"/>
  <c r="BK147" i="2"/>
  <c r="J145" i="2"/>
  <c r="BK144" i="2"/>
  <c r="BK139" i="2"/>
  <c r="J138" i="2"/>
  <c r="BK137" i="2"/>
  <c r="J135" i="2"/>
  <c r="BK134" i="2"/>
  <c r="J131" i="2"/>
  <c r="J129" i="2"/>
  <c r="BK127" i="2"/>
  <c r="J147" i="5"/>
  <c r="BK144" i="5"/>
  <c r="BK143" i="5"/>
  <c r="J140" i="5"/>
  <c r="J139" i="5"/>
  <c r="J136" i="5"/>
  <c r="J134" i="5"/>
  <c r="J127" i="5"/>
  <c r="BK126" i="5"/>
  <c r="BK140" i="4"/>
  <c r="BK138" i="4"/>
  <c r="J135" i="4"/>
  <c r="J132" i="4"/>
  <c r="BK125" i="4"/>
  <c r="J199" i="3"/>
  <c r="BK198" i="3"/>
  <c r="BK197" i="3"/>
  <c r="BK195" i="3"/>
  <c r="BK192" i="3"/>
  <c r="BK191" i="3"/>
  <c r="J190" i="3"/>
  <c r="BK189" i="3"/>
  <c r="J188" i="3"/>
  <c r="BK183" i="3"/>
  <c r="BK181" i="3"/>
  <c r="J180" i="3"/>
  <c r="BK177" i="3"/>
  <c r="BK173" i="3"/>
  <c r="J172" i="3"/>
  <c r="J164" i="3"/>
  <c r="J163" i="3"/>
  <c r="BK162" i="3"/>
  <c r="J158" i="3"/>
  <c r="J157" i="3"/>
  <c r="J156" i="3"/>
  <c r="BK155" i="3"/>
  <c r="BK154" i="3"/>
  <c r="BK153" i="3"/>
  <c r="J152" i="3"/>
  <c r="BK149" i="3"/>
  <c r="BK148" i="3"/>
  <c r="J147" i="3"/>
  <c r="J146" i="3"/>
  <c r="BK143" i="3"/>
  <c r="J139" i="3"/>
  <c r="J138" i="3"/>
  <c r="BK136" i="3"/>
  <c r="J133" i="3"/>
  <c r="BK132" i="3"/>
  <c r="J131" i="3"/>
  <c r="BK155" i="2"/>
  <c r="J154" i="2"/>
  <c r="BK153" i="2"/>
  <c r="J152" i="2"/>
  <c r="J148" i="2"/>
  <c r="J147" i="2"/>
  <c r="BK145" i="2"/>
  <c r="J143" i="2"/>
  <c r="BK142" i="2"/>
  <c r="BK141" i="2"/>
  <c r="J140" i="2"/>
  <c r="J139" i="2"/>
  <c r="BK138" i="2"/>
  <c r="BK135" i="2"/>
  <c r="BK132" i="2"/>
  <c r="BK130" i="2"/>
  <c r="BK129" i="2"/>
  <c r="J128" i="2"/>
  <c r="J146" i="5"/>
  <c r="BK145" i="5"/>
  <c r="J145" i="5"/>
  <c r="BK140" i="5"/>
  <c r="J138" i="5"/>
  <c r="BK137" i="5"/>
  <c r="BK134" i="5"/>
  <c r="BK128" i="5"/>
  <c r="BK127" i="5"/>
  <c r="J125" i="5"/>
  <c r="BK124" i="5"/>
  <c r="BK142" i="4"/>
  <c r="J139" i="4"/>
  <c r="J138" i="4"/>
  <c r="BK135" i="4"/>
  <c r="J134" i="4"/>
  <c r="BK131" i="4"/>
  <c r="J129" i="4"/>
  <c r="J128" i="4"/>
  <c r="J126" i="4"/>
  <c r="J125" i="4"/>
  <c r="J194" i="3"/>
  <c r="BK193" i="3"/>
  <c r="J189" i="3"/>
  <c r="BK185" i="3"/>
  <c r="J184" i="3"/>
  <c r="BK180" i="3"/>
  <c r="BK178" i="3"/>
  <c r="J177" i="3"/>
  <c r="J176" i="3"/>
  <c r="BK175" i="3"/>
  <c r="J174" i="3"/>
  <c r="J168" i="3"/>
  <c r="BK166" i="3"/>
  <c r="BK165" i="3"/>
  <c r="BK161" i="3"/>
  <c r="BK159" i="3"/>
  <c r="BK158" i="3"/>
  <c r="BK156" i="3"/>
  <c r="J154" i="3"/>
  <c r="BK151" i="3"/>
  <c r="J143" i="3"/>
  <c r="J142" i="3"/>
  <c r="J141" i="3"/>
  <c r="BK138" i="3"/>
  <c r="BK137" i="3"/>
  <c r="J137" i="3"/>
  <c r="BK134" i="3"/>
  <c r="J130" i="3"/>
  <c r="BK157" i="2"/>
  <c r="J157" i="2"/>
  <c r="J153" i="2"/>
  <c r="J151" i="2"/>
  <c r="BK133" i="2" l="1"/>
  <c r="J133" i="2"/>
  <c r="J99" i="2"/>
  <c r="T133" i="2"/>
  <c r="P146" i="2"/>
  <c r="T150" i="2"/>
  <c r="T149" i="2" s="1"/>
  <c r="T128" i="3"/>
  <c r="T127" i="3"/>
  <c r="T126" i="3" s="1"/>
  <c r="T140" i="3"/>
  <c r="T150" i="3"/>
  <c r="T160" i="3"/>
  <c r="T167" i="3"/>
  <c r="P171" i="3"/>
  <c r="P170" i="3" s="1"/>
  <c r="T187" i="3"/>
  <c r="T186" i="3"/>
  <c r="P124" i="4"/>
  <c r="P133" i="4"/>
  <c r="P123" i="4" s="1"/>
  <c r="T137" i="4"/>
  <c r="T136" i="4"/>
  <c r="BK135" i="5"/>
  <c r="J135" i="5" s="1"/>
  <c r="J100" i="5" s="1"/>
  <c r="P135" i="5"/>
  <c r="P122" i="5" s="1"/>
  <c r="P121" i="5" s="1"/>
  <c r="AU98" i="1" s="1"/>
  <c r="P142" i="5"/>
  <c r="BK126" i="2"/>
  <c r="T126" i="2"/>
  <c r="R133" i="2"/>
  <c r="BK146" i="2"/>
  <c r="J146" i="2"/>
  <c r="J101" i="2" s="1"/>
  <c r="P150" i="2"/>
  <c r="P149" i="2"/>
  <c r="P128" i="3"/>
  <c r="P140" i="3"/>
  <c r="P127" i="3" s="1"/>
  <c r="R150" i="3"/>
  <c r="R160" i="3"/>
  <c r="P167" i="3"/>
  <c r="T171" i="3"/>
  <c r="T170" i="3"/>
  <c r="BK187" i="3"/>
  <c r="BK186" i="3" s="1"/>
  <c r="J186" i="3" s="1"/>
  <c r="J105" i="3" s="1"/>
  <c r="T124" i="4"/>
  <c r="T123" i="4"/>
  <c r="T122" i="4"/>
  <c r="T133" i="4"/>
  <c r="R137" i="4"/>
  <c r="R136" i="4"/>
  <c r="BK142" i="5"/>
  <c r="J142" i="5"/>
  <c r="J101" i="5"/>
  <c r="R126" i="2"/>
  <c r="P133" i="2"/>
  <c r="BK136" i="2"/>
  <c r="J136" i="2" s="1"/>
  <c r="J100" i="2" s="1"/>
  <c r="P136" i="2"/>
  <c r="R136" i="2"/>
  <c r="T146" i="2"/>
  <c r="R150" i="2"/>
  <c r="R149" i="2" s="1"/>
  <c r="R128" i="3"/>
  <c r="R140" i="3"/>
  <c r="P150" i="3"/>
  <c r="P160" i="3"/>
  <c r="R167" i="3"/>
  <c r="BK171" i="3"/>
  <c r="BK170" i="3"/>
  <c r="J170" i="3"/>
  <c r="J103" i="3" s="1"/>
  <c r="P187" i="3"/>
  <c r="P186" i="3"/>
  <c r="R124" i="4"/>
  <c r="R133" i="4"/>
  <c r="BK137" i="4"/>
  <c r="BK123" i="5"/>
  <c r="J123" i="5"/>
  <c r="J98" i="5"/>
  <c r="P123" i="5"/>
  <c r="T123" i="5"/>
  <c r="R135" i="5"/>
  <c r="T142" i="5"/>
  <c r="P126" i="2"/>
  <c r="P125" i="2"/>
  <c r="P124" i="2" s="1"/>
  <c r="AU95" i="1" s="1"/>
  <c r="T136" i="2"/>
  <c r="R146" i="2"/>
  <c r="BK150" i="2"/>
  <c r="J150" i="2"/>
  <c r="J103" i="2" s="1"/>
  <c r="BK128" i="3"/>
  <c r="J128" i="3"/>
  <c r="J98" i="3" s="1"/>
  <c r="BK140" i="3"/>
  <c r="J140" i="3"/>
  <c r="J99" i="3" s="1"/>
  <c r="BK150" i="3"/>
  <c r="J150" i="3"/>
  <c r="J100" i="3" s="1"/>
  <c r="BK160" i="3"/>
  <c r="J160" i="3"/>
  <c r="J101" i="3" s="1"/>
  <c r="BK167" i="3"/>
  <c r="J167" i="3"/>
  <c r="J102" i="3" s="1"/>
  <c r="R171" i="3"/>
  <c r="R170" i="3"/>
  <c r="R187" i="3"/>
  <c r="R186" i="3"/>
  <c r="BK124" i="4"/>
  <c r="J124" i="4" s="1"/>
  <c r="J98" i="4" s="1"/>
  <c r="BK133" i="4"/>
  <c r="J133" i="4" s="1"/>
  <c r="J99" i="4" s="1"/>
  <c r="P137" i="4"/>
  <c r="P136" i="4" s="1"/>
  <c r="R123" i="5"/>
  <c r="R122" i="5"/>
  <c r="R121" i="5" s="1"/>
  <c r="T135" i="5"/>
  <c r="R142" i="5"/>
  <c r="BF144" i="2"/>
  <c r="BF148" i="2"/>
  <c r="BF157" i="2"/>
  <c r="E85" i="3"/>
  <c r="J89" i="3"/>
  <c r="F92" i="3"/>
  <c r="BF129" i="3"/>
  <c r="BF134" i="3"/>
  <c r="BF135" i="3"/>
  <c r="BF136" i="3"/>
  <c r="BF139" i="3"/>
  <c r="BF166" i="3"/>
  <c r="BF168" i="3"/>
  <c r="BF173" i="3"/>
  <c r="BF181" i="3"/>
  <c r="BF183" i="3"/>
  <c r="BF184" i="3"/>
  <c r="BF188" i="3"/>
  <c r="BF193" i="3"/>
  <c r="E112" i="4"/>
  <c r="J116" i="4"/>
  <c r="BF127" i="4"/>
  <c r="BF128" i="4"/>
  <c r="BF138" i="4"/>
  <c r="J89" i="5"/>
  <c r="F118" i="5"/>
  <c r="BF124" i="5"/>
  <c r="BF128" i="5"/>
  <c r="BF143" i="5"/>
  <c r="BF144" i="5"/>
  <c r="BF145" i="5"/>
  <c r="BF146" i="5"/>
  <c r="J89" i="2"/>
  <c r="F121" i="2"/>
  <c r="BF127" i="2"/>
  <c r="BF129" i="2"/>
  <c r="BF132" i="2"/>
  <c r="BF135" i="2"/>
  <c r="BF138" i="2"/>
  <c r="BF142" i="2"/>
  <c r="BF145" i="2"/>
  <c r="BF147" i="2"/>
  <c r="BF151" i="2"/>
  <c r="BF152" i="2"/>
  <c r="BK156" i="2"/>
  <c r="J156" i="2" s="1"/>
  <c r="J104" i="2" s="1"/>
  <c r="BF130" i="3"/>
  <c r="BF132" i="3"/>
  <c r="BF137" i="3"/>
  <c r="BF138" i="3"/>
  <c r="BF141" i="3"/>
  <c r="BF143" i="3"/>
  <c r="BF144" i="3"/>
  <c r="BF149" i="3"/>
  <c r="BF152" i="3"/>
  <c r="BF153" i="3"/>
  <c r="BF158" i="3"/>
  <c r="BF159" i="3"/>
  <c r="BF161" i="3"/>
  <c r="BF163" i="3"/>
  <c r="BF164" i="3"/>
  <c r="BF169" i="3"/>
  <c r="BF178" i="3"/>
  <c r="BF189" i="3"/>
  <c r="BF197" i="3"/>
  <c r="BF125" i="4"/>
  <c r="BF129" i="4"/>
  <c r="BF134" i="4"/>
  <c r="BF135" i="4"/>
  <c r="BF139" i="4"/>
  <c r="BK141" i="4"/>
  <c r="J141" i="4" s="1"/>
  <c r="J102" i="4" s="1"/>
  <c r="BF130" i="5"/>
  <c r="BF132" i="5"/>
  <c r="BF134" i="5"/>
  <c r="BF139" i="5"/>
  <c r="E85" i="2"/>
  <c r="BF130" i="2"/>
  <c r="BF131" i="2"/>
  <c r="BF139" i="2"/>
  <c r="BF140" i="2"/>
  <c r="BF143" i="2"/>
  <c r="BF155" i="2"/>
  <c r="BF133" i="3"/>
  <c r="BF145" i="3"/>
  <c r="BF146" i="3"/>
  <c r="BF147" i="3"/>
  <c r="BF148" i="3"/>
  <c r="BF165" i="3"/>
  <c r="BF174" i="3"/>
  <c r="BF179" i="3"/>
  <c r="BF180" i="3"/>
  <c r="BF185" i="3"/>
  <c r="BF196" i="3"/>
  <c r="BF198" i="3"/>
  <c r="F92" i="4"/>
  <c r="BF130" i="4"/>
  <c r="BF131" i="4"/>
  <c r="BF132" i="4"/>
  <c r="BF140" i="4"/>
  <c r="BF142" i="4"/>
  <c r="E85" i="5"/>
  <c r="BF126" i="5"/>
  <c r="BF127" i="5"/>
  <c r="BF131" i="5"/>
  <c r="BF137" i="5"/>
  <c r="BF138" i="5"/>
  <c r="BF140" i="5"/>
  <c r="BF147" i="5"/>
  <c r="BF128" i="2"/>
  <c r="BF134" i="2"/>
  <c r="BF137" i="2"/>
  <c r="BF141" i="2"/>
  <c r="BF153" i="2"/>
  <c r="BF154" i="2"/>
  <c r="BF131" i="3"/>
  <c r="BF142" i="3"/>
  <c r="BF151" i="3"/>
  <c r="BF154" i="3"/>
  <c r="BF155" i="3"/>
  <c r="BF156" i="3"/>
  <c r="BF157" i="3"/>
  <c r="BF162" i="3"/>
  <c r="BF172" i="3"/>
  <c r="BF175" i="3"/>
  <c r="BF176" i="3"/>
  <c r="BF177" i="3"/>
  <c r="BF182" i="3"/>
  <c r="BF190" i="3"/>
  <c r="BF191" i="3"/>
  <c r="BF192" i="3"/>
  <c r="BF194" i="3"/>
  <c r="BF195" i="3"/>
  <c r="BF199" i="3"/>
  <c r="BF200" i="3"/>
  <c r="BF201" i="3"/>
  <c r="BF126" i="4"/>
  <c r="BF125" i="5"/>
  <c r="BF129" i="5"/>
  <c r="BF136" i="5"/>
  <c r="BF141" i="5"/>
  <c r="BK133" i="5"/>
  <c r="J133" i="5" s="1"/>
  <c r="J99" i="5" s="1"/>
  <c r="F37" i="3"/>
  <c r="BD96" i="1" s="1"/>
  <c r="F33" i="2"/>
  <c r="AZ95" i="1"/>
  <c r="J33" i="3"/>
  <c r="AV96" i="1"/>
  <c r="F37" i="5"/>
  <c r="BD98" i="1" s="1"/>
  <c r="J33" i="2"/>
  <c r="AV95" i="1"/>
  <c r="F37" i="2"/>
  <c r="BD95" i="1"/>
  <c r="F35" i="3"/>
  <c r="BB96" i="1" s="1"/>
  <c r="F33" i="4"/>
  <c r="AZ97" i="1"/>
  <c r="F37" i="4"/>
  <c r="BD97" i="1"/>
  <c r="F36" i="5"/>
  <c r="BC98" i="1" s="1"/>
  <c r="F36" i="3"/>
  <c r="BC96" i="1"/>
  <c r="F35" i="4"/>
  <c r="BB97" i="1"/>
  <c r="J33" i="4"/>
  <c r="AV97" i="1" s="1"/>
  <c r="F36" i="4"/>
  <c r="BC97" i="1"/>
  <c r="J33" i="5"/>
  <c r="AV98" i="1"/>
  <c r="F35" i="2"/>
  <c r="BB95" i="1" s="1"/>
  <c r="F33" i="5"/>
  <c r="AZ98" i="1"/>
  <c r="F36" i="2"/>
  <c r="BC95" i="1"/>
  <c r="F33" i="3"/>
  <c r="AZ96" i="1" s="1"/>
  <c r="F35" i="5"/>
  <c r="BB98" i="1"/>
  <c r="R127" i="3" l="1"/>
  <c r="R126" i="3"/>
  <c r="R125" i="2"/>
  <c r="R124" i="2" s="1"/>
  <c r="T122" i="5"/>
  <c r="T121" i="5"/>
  <c r="BK136" i="4"/>
  <c r="J136" i="4"/>
  <c r="J100" i="4" s="1"/>
  <c r="R123" i="4"/>
  <c r="R122" i="4"/>
  <c r="T125" i="2"/>
  <c r="T124" i="2"/>
  <c r="BK125" i="2"/>
  <c r="J125" i="2" s="1"/>
  <c r="J97" i="2" s="1"/>
  <c r="P126" i="3"/>
  <c r="AU96" i="1"/>
  <c r="P122" i="4"/>
  <c r="AU97" i="1"/>
  <c r="J126" i="2"/>
  <c r="J98" i="2" s="1"/>
  <c r="BK127" i="3"/>
  <c r="J127" i="3"/>
  <c r="J97" i="3"/>
  <c r="BK123" i="4"/>
  <c r="BK122" i="4" s="1"/>
  <c r="J122" i="4" s="1"/>
  <c r="J30" i="4" s="1"/>
  <c r="AG97" i="1" s="1"/>
  <c r="AN97" i="1" s="1"/>
  <c r="BK149" i="2"/>
  <c r="J149" i="2"/>
  <c r="J102" i="2"/>
  <c r="J187" i="3"/>
  <c r="J106" i="3" s="1"/>
  <c r="J171" i="3"/>
  <c r="J104" i="3"/>
  <c r="J137" i="4"/>
  <c r="J101" i="4"/>
  <c r="BK122" i="5"/>
  <c r="J122" i="5" s="1"/>
  <c r="J97" i="5" s="1"/>
  <c r="J34" i="2"/>
  <c r="AW95" i="1"/>
  <c r="AT95" i="1"/>
  <c r="BB94" i="1"/>
  <c r="W31" i="1" s="1"/>
  <c r="J34" i="4"/>
  <c r="AW97" i="1"/>
  <c r="AT97" i="1"/>
  <c r="F34" i="3"/>
  <c r="BA96" i="1"/>
  <c r="F34" i="5"/>
  <c r="BA98" i="1" s="1"/>
  <c r="J34" i="5"/>
  <c r="AW98" i="1" s="1"/>
  <c r="AT98" i="1" s="1"/>
  <c r="F34" i="4"/>
  <c r="BA97" i="1"/>
  <c r="F34" i="2"/>
  <c r="BA95" i="1"/>
  <c r="AZ94" i="1"/>
  <c r="AV94" i="1" s="1"/>
  <c r="AK29" i="1" s="1"/>
  <c r="BC94" i="1"/>
  <c r="AY94" i="1" s="1"/>
  <c r="J34" i="3"/>
  <c r="AW96" i="1" s="1"/>
  <c r="AT96" i="1" s="1"/>
  <c r="BD94" i="1"/>
  <c r="W33" i="1"/>
  <c r="J39" i="4" l="1"/>
  <c r="BK124" i="2"/>
  <c r="J124" i="2"/>
  <c r="J96" i="2" s="1"/>
  <c r="J96" i="4"/>
  <c r="J123" i="4"/>
  <c r="J97" i="4"/>
  <c r="BK126" i="3"/>
  <c r="J126" i="3"/>
  <c r="J96" i="3" s="1"/>
  <c r="BK121" i="5"/>
  <c r="J121" i="5" s="1"/>
  <c r="J96" i="5" s="1"/>
  <c r="AU94" i="1"/>
  <c r="BA94" i="1"/>
  <c r="W30" i="1" s="1"/>
  <c r="W32" i="1"/>
  <c r="AX94" i="1"/>
  <c r="W29" i="1"/>
  <c r="J30" i="2" l="1"/>
  <c r="AG95" i="1"/>
  <c r="AN95" i="1"/>
  <c r="AW94" i="1"/>
  <c r="AK30" i="1" s="1"/>
  <c r="J30" i="3"/>
  <c r="AG96" i="1"/>
  <c r="AN96" i="1"/>
  <c r="J30" i="5"/>
  <c r="AG98" i="1" s="1"/>
  <c r="AN98" i="1" s="1"/>
  <c r="J39" i="3" l="1"/>
  <c r="J39" i="2"/>
  <c r="J39" i="5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<sst xmlns="http://schemas.openxmlformats.org/spreadsheetml/2006/main" count="2573" uniqueCount="552">
  <si>
    <t>Export Komplet</t>
  </si>
  <si>
    <t/>
  </si>
  <si>
    <t>2.0</t>
  </si>
  <si>
    <t>ZAMOK</t>
  </si>
  <si>
    <t>False</t>
  </si>
  <si>
    <t>{0bba6b4b-2bac-4758-a68a-135bb7637230}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</si>
  <si>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</si>
  <si>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</si>
  <si>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</si>
  <si>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</si>
  <si>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</si>
  <si>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</si>
  <si>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202102251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</si>
  <si>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</si>
  <si>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</si>
  <si>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športoviska v obci Soľ</t>
  </si>
  <si>
    <t>JKSO:</t>
  </si>
  <si>
    <t>KS:</t>
  </si>
  <si>
    <t>Miesto:</t>
  </si>
  <si>
    <t>Obec Soľ</t>
  </si>
  <si>
    <t>Dátum:</t>
  </si>
  <si>
    <t>25. 2. 2021</t>
  </si>
  <si>
    <t>Objednávateľ:</t>
  </si>
  <si>
    <t>IČO:</t>
  </si>
  <si>
    <t>00332861</t>
  </si>
  <si>
    <t>Obec Soľ, Soľ 161, 094 35 Soľ</t>
  </si>
  <si>
    <t>IČ DPH:</t>
  </si>
  <si>
    <t>2020630513</t>
  </si>
  <si>
    <t>Zhotoviteľ:</t>
  </si>
  <si>
    <t>Vyplň údaj</t>
  </si>
  <si>
    <t>Projektant:</t>
  </si>
  <si>
    <t>50306456</t>
  </si>
  <si>
    <t xml:space="preserve">J.M.J. Projekt, s.r.o., Bardejovska 511, Zborov </t>
  </si>
  <si>
    <t>2120272000</t>
  </si>
  <si>
    <t>True</t>
  </si>
  <si>
    <t>0,01</t>
  </si>
  <si>
    <t>Spracovateľ:</t>
  </si>
  <si>
    <t>Ing. arch. Marek Šarišský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</si>
  <si>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</si>
  <si>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</si>
  <si>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</si>
  <si>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</si>
  <si>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</si>
  <si>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</si>
  <si>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</si>
  <si>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</si>
  <si>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</si>
  <si>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</si>
  <si>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</si>
  <si>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</si>
  <si>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</si>
  <si>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</si>
  <si>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</si>
  <si>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</si>
  <si>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</si>
  <si>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</si>
  <si>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</si>
  <si>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</si>
  <si>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</si>
  <si>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</si>
  <si>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</si>
  <si>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</si>
  <si>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</si>
  <si>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</si>
  <si>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</si>
  <si>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</si>
  <si>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</si>
  <si>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</si>
  <si>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</si>
  <si>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</si>
  <si>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</si>
  <si>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</si>
  <si>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</si>
  <si>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</si>
  <si>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</si>
  <si>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</si>
  <si>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</si>
  <si>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</si>
  <si>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</si>
  <si>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</si>
  <si>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</si>
  <si>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</si>
  <si>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</si>
  <si>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</si>
  <si>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</si>
  <si>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Atletická dráha s doskočiskom</t>
  </si>
  <si>
    <t>STA</t>
  </si>
  <si>
    <t>1</t>
  </si>
  <si>
    <t>{33e4704d-997f-4df2-9bd6-baeb03429c92}</t>
  </si>
  <si>
    <t>SO-02</t>
  </si>
  <si>
    <t>Multifunkčné ihrisko</t>
  </si>
  <si>
    <t>{05528d19-5022-479c-9854-4fbeba3632d3}</t>
  </si>
  <si>
    <t>SO-03</t>
  </si>
  <si>
    <t>Tenisové kurty</t>
  </si>
  <si>
    <t>{e8b30bd4-bd22-40ad-8b75-5cc7a1e28465}</t>
  </si>
  <si>
    <t>SO-04</t>
  </si>
  <si>
    <t>Bezbarierový WORKOUT</t>
  </si>
  <si>
    <t>{98c335d6-ff34-4a6d-867e-e2514db921e9}</t>
  </si>
  <si>
    <t>KRYCÍ LIST ROZPOČTU</t>
  </si>
  <si>
    <t>Objekt:</t>
  </si>
  <si>
    <t>SO-01 - Atletická dráha s doskočiskom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</si>
  <si>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</si>
  <si>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</si>
  <si>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</si>
  <si>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</si>
  <si>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</si>
  <si>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</si>
  <si>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</si>
  <si>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</si>
  <si>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</si>
  <si>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</si>
  <si>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>PSV - Práce a dodávky PSV</t>
  </si>
  <si>
    <t xml:space="preserve">    767 - Konštrukcie doplnkové kovové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</si>
  <si>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</si>
  <si>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</si>
  <si>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</si>
  <si>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</si>
  <si>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</si>
  <si>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</si>
  <si>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</si>
  <si>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</si>
  <si>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</si>
  <si>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</si>
  <si>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</si>
  <si>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</si>
  <si>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</si>
  <si>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</si>
  <si>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</si>
  <si>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</si>
  <si>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</si>
  <si>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</si>
  <si>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122201402.S</t>
  </si>
  <si>
    <t>Výkop v zemníku na suchu v hornine 3, nad 100 do 1000 m3</t>
  </si>
  <si>
    <t>m3</t>
  </si>
  <si>
    <t>4</t>
  </si>
  <si>
    <t>2</t>
  </si>
  <si>
    <t>-1431840530</t>
  </si>
  <si>
    <t>122201409.S</t>
  </si>
  <si>
    <t>Príplatok k cenám za lepivosť výkopu v zemníkoch na suchu v hornine 3</t>
  </si>
  <si>
    <t>-1961194197</t>
  </si>
  <si>
    <t>3</t>
  </si>
  <si>
    <t>162201102.S</t>
  </si>
  <si>
    <t>Vodorovné premiestnenie výkopku z horniny 1-4 nad 20-50m</t>
  </si>
  <si>
    <t>1724128387</t>
  </si>
  <si>
    <t>162301122.S</t>
  </si>
  <si>
    <t>Vodorovné premiestnenie výkopku po spevnenej ceste z  horniny tr.1-4, nad 100 do 1000 m3 na vzdialenosť do 1000 m</t>
  </si>
  <si>
    <t>1070674807</t>
  </si>
  <si>
    <t>5</t>
  </si>
  <si>
    <t>171201202.S</t>
  </si>
  <si>
    <t>Uloženie sypaniny na skládky nad 100 do 1000 m3</t>
  </si>
  <si>
    <t>-1236953441</t>
  </si>
  <si>
    <t>6</t>
  </si>
  <si>
    <t>171209002.S</t>
  </si>
  <si>
    <t>Poplatok za skladovanie - zemina a kamenivo (17 05) ostatné</t>
  </si>
  <si>
    <t>t</t>
  </si>
  <si>
    <t>-1874554990</t>
  </si>
  <si>
    <t>Zakladanie</t>
  </si>
  <si>
    <t>7</t>
  </si>
  <si>
    <t>289971231.S</t>
  </si>
  <si>
    <t>Zhotovenie vrstvy z geotextílie na uprav. povrchu sklon nad 1 : 2,5 do 1 : 1 , šírky od 0 do 3 m</t>
  </si>
  <si>
    <t>m2</t>
  </si>
  <si>
    <t>891542288</t>
  </si>
  <si>
    <t>8</t>
  </si>
  <si>
    <t>M</t>
  </si>
  <si>
    <t>693110002000.S</t>
  </si>
  <si>
    <t>Geotextília polypropylénová netkaná 200 g/m2</t>
  </si>
  <si>
    <t>-1384502986</t>
  </si>
  <si>
    <t>Komunikácie</t>
  </si>
  <si>
    <t>9</t>
  </si>
  <si>
    <t>564201111.S</t>
  </si>
  <si>
    <t>Podklad alebo podsyp zo štrkopiesku s rozprestretím, vlhčením a zhutnením, po zhutnení hr. 40 mm</t>
  </si>
  <si>
    <t>-2088983646</t>
  </si>
  <si>
    <t>10</t>
  </si>
  <si>
    <t>564730211.S</t>
  </si>
  <si>
    <t>Podklad alebo kryt z kameniva hrubého drveného veľ. 16-32 mm s rozprestretím a zhutnením hr. 100 mm</t>
  </si>
  <si>
    <t>-2085662621</t>
  </si>
  <si>
    <t>11</t>
  </si>
  <si>
    <t>564752111.S</t>
  </si>
  <si>
    <t>Podklad alebo kryt z kameniva hrubého drveného veľ. 32-63 mm (vibr.štrk) po zhut.hr. 150 mm</t>
  </si>
  <si>
    <t>-2054023939</t>
  </si>
  <si>
    <t>12</t>
  </si>
  <si>
    <t>589160031.S</t>
  </si>
  <si>
    <t>Podklad pod športové povrchy športovísk odpružený z gumoasfaltu hrúbky 35 mm</t>
  </si>
  <si>
    <t>-2076216408</t>
  </si>
  <si>
    <t>13</t>
  </si>
  <si>
    <t>5891600311</t>
  </si>
  <si>
    <t xml:space="preserve">penetrácia pre športový povrch z gumoasfaltu </t>
  </si>
  <si>
    <t>-1297311512</t>
  </si>
  <si>
    <t>14</t>
  </si>
  <si>
    <t>589170021.S</t>
  </si>
  <si>
    <t>Športový povrch atletický z SBR 10 mm a EPDM 3 mm</t>
  </si>
  <si>
    <t>525903022</t>
  </si>
  <si>
    <t>15</t>
  </si>
  <si>
    <t>596610013.S</t>
  </si>
  <si>
    <t>Kladenie gumového ukončovacieho diela (obrubníka) 50 x 200 x 1000 mm do štrkového lôžka</t>
  </si>
  <si>
    <t>ks</t>
  </si>
  <si>
    <t>-1937223641</t>
  </si>
  <si>
    <t>16</t>
  </si>
  <si>
    <t>272520005400</t>
  </si>
  <si>
    <t>Obrubník gumovej dlažby - ukončovací diel, 50x200x1000 mm, červený</t>
  </si>
  <si>
    <t>-1793171500</t>
  </si>
  <si>
    <t>17</t>
  </si>
  <si>
    <t>581530000300.S</t>
  </si>
  <si>
    <t>Piesok technický triedený</t>
  </si>
  <si>
    <t>458042629</t>
  </si>
  <si>
    <t>Ostatné konštrukcie a práce-búranie</t>
  </si>
  <si>
    <t>18</t>
  </si>
  <si>
    <t>916561211.S</t>
  </si>
  <si>
    <t>Osadenie záhonového alebo parkového obrubníka betónového, do lôžka zo suchého betónu tr. C 12/15 s bočnou oporou</t>
  </si>
  <si>
    <t>m</t>
  </si>
  <si>
    <t>1601803169</t>
  </si>
  <si>
    <t>19</t>
  </si>
  <si>
    <t>592170001800.S</t>
  </si>
  <si>
    <t>Obrubník parkový, lxšxv 1000x50x200 mm, prírodný</t>
  </si>
  <si>
    <t>2000800004</t>
  </si>
  <si>
    <t>PSV</t>
  </si>
  <si>
    <t>Práce a dodávky PSV</t>
  </si>
  <si>
    <t>767</t>
  </si>
  <si>
    <t>Konštrukcie doplnkové kovové</t>
  </si>
  <si>
    <t>767163413</t>
  </si>
  <si>
    <t>Montáž oceľovej schránky pod odrazovú dosku, betón triedy C16/20</t>
  </si>
  <si>
    <t>-1880519210</t>
  </si>
  <si>
    <t>21</t>
  </si>
  <si>
    <t>55343000862.1</t>
  </si>
  <si>
    <t xml:space="preserve">Oceľová schránka pod odrazovú dosku. 1220/345/100 mm, PZ    </t>
  </si>
  <si>
    <t>32</t>
  </si>
  <si>
    <t>-36872896</t>
  </si>
  <si>
    <t>22</t>
  </si>
  <si>
    <t>55343000862.2</t>
  </si>
  <si>
    <t xml:space="preserve">Odrazová doska na skok do diaľky. 1210/340/100 mm.  </t>
  </si>
  <si>
    <t>1207508922</t>
  </si>
  <si>
    <t>23</t>
  </si>
  <si>
    <t>55343000862.3</t>
  </si>
  <si>
    <t xml:space="preserve">Oceľové veko schránky pod odrazovú dosku. Žiarovo zinkované.   </t>
  </si>
  <si>
    <t>-53526139</t>
  </si>
  <si>
    <t>24</t>
  </si>
  <si>
    <t>998767101.S</t>
  </si>
  <si>
    <t>Presun hmôt pre kovové stavebné doplnkové konštrukcie v objektoch výšky do 6 m</t>
  </si>
  <si>
    <t>1928064092</t>
  </si>
  <si>
    <t>776</t>
  </si>
  <si>
    <t>Podlahy povlakové</t>
  </si>
  <si>
    <t>25</t>
  </si>
  <si>
    <t>776591021</t>
  </si>
  <si>
    <t>Vyznačenie čiar na športový povrch</t>
  </si>
  <si>
    <t>-1507019898</t>
  </si>
  <si>
    <t>SO-02 - Multifunkčné ihrisko</t>
  </si>
  <si>
    <t xml:space="preserve">    3 - Zvislé a kompletné konštrukcie</t>
  </si>
  <si>
    <t>M - Práce a dodávky M</t>
  </si>
  <si>
    <t xml:space="preserve">    21-M - Elektromontáže</t>
  </si>
  <si>
    <t>122101101.S</t>
  </si>
  <si>
    <t>Odkopávka a prekopávka nezapažená v horninách 1-2 do 100 m3</t>
  </si>
  <si>
    <t>74280721</t>
  </si>
  <si>
    <t>131211101.S</t>
  </si>
  <si>
    <t>Hĺbenie jám v  hornine tr.3 súdržných - ručným náradím</t>
  </si>
  <si>
    <t>1742939555</t>
  </si>
  <si>
    <t>131211119.S</t>
  </si>
  <si>
    <t>Príplatok za lepivosť pri hĺbení jám ručným náradím v hornine tr. 3</t>
  </si>
  <si>
    <t>-1314138389</t>
  </si>
  <si>
    <t>132201101.S</t>
  </si>
  <si>
    <t>Výkop ryhy do šírky 600 mm v horn.3 do 100 m3</t>
  </si>
  <si>
    <t>-1696133389</t>
  </si>
  <si>
    <t>132201109.S</t>
  </si>
  <si>
    <t>Príplatok k cene za lepivosť pri hĺbení rýh šírky do 600 mm zapažených i nezapažených s urovnaním dna v hornine 3</t>
  </si>
  <si>
    <t>-1288874374</t>
  </si>
  <si>
    <t>162501122.S</t>
  </si>
  <si>
    <t>Vodorovné premiestnenie výkopku po spevnenej ceste z horniny tr.1-4, nad 100 do 1000 m3 na vzdialenosť do 3000 m</t>
  </si>
  <si>
    <t>-574221684</t>
  </si>
  <si>
    <t>162501123.S</t>
  </si>
  <si>
    <t>Vodorovné premiestnenie výkopku po spevnenej ceste z horniny tr.1-4, nad 100 do 1000 m3, príplatok k cene za každých ďalšich a začatých 1000 m</t>
  </si>
  <si>
    <t>1882857112</t>
  </si>
  <si>
    <t>167101101.S</t>
  </si>
  <si>
    <t>Nakladanie neuľahnutého výkopku z hornín tr.1-4 do 100 m3</t>
  </si>
  <si>
    <t>-185762419</t>
  </si>
  <si>
    <t>171201201.S</t>
  </si>
  <si>
    <t>Uloženie sypaniny na skládky do 100 m3</t>
  </si>
  <si>
    <t>377459825</t>
  </si>
  <si>
    <t>175101101.S</t>
  </si>
  <si>
    <t>Obsyp potrubia sypaninou z vhodných hornín 1 až 4 bez prehodenia sypaniny</t>
  </si>
  <si>
    <t>-45122138</t>
  </si>
  <si>
    <t>181201102.S</t>
  </si>
  <si>
    <t>Úprava pláne v násypoch v hornine 1-4 so zhutnením</t>
  </si>
  <si>
    <t>724696294</t>
  </si>
  <si>
    <t>211971110.S</t>
  </si>
  <si>
    <t>Zhotovenie opláštenia výplne z geotextílie, v ryhe alebo v záreze so stenami šikmými o skl. do 1:2,5</t>
  </si>
  <si>
    <t>-1645566074</t>
  </si>
  <si>
    <t>-500756192</t>
  </si>
  <si>
    <t>212752125</t>
  </si>
  <si>
    <t>Trativody z flexodrenážnych rúr DN 100</t>
  </si>
  <si>
    <t>703844109</t>
  </si>
  <si>
    <t>212752212</t>
  </si>
  <si>
    <t>Montáž trativodu z drenážnych rúr PVC, tunelového tvaru DN 150 mm, SN8, so štrkovým lôžkom v otvorenom výkope</t>
  </si>
  <si>
    <t>-1898229422</t>
  </si>
  <si>
    <t>275313611.S</t>
  </si>
  <si>
    <t>Betón základových pätiek, prostý tr. C 16/20</t>
  </si>
  <si>
    <t>2037438958</t>
  </si>
  <si>
    <t>275362521</t>
  </si>
  <si>
    <t>Zabetonovanie kotevných puzdier a platní do základových pätiek</t>
  </si>
  <si>
    <t>-1923731998</t>
  </si>
  <si>
    <t>55343000861.4</t>
  </si>
  <si>
    <t xml:space="preserve">Kotevná platňa mantinelového systému, oceľ, žiarovo zinkovaná, montážne skrutky </t>
  </si>
  <si>
    <t>-831117656</t>
  </si>
  <si>
    <t>55343000861.1</t>
  </si>
  <si>
    <t>Púzdro basketbalového boardu - kotevné púzdro, oceľ žiarovo zinkovaná, osadenie do betónu</t>
  </si>
  <si>
    <t>-2101341218</t>
  </si>
  <si>
    <t>55343000861.3</t>
  </si>
  <si>
    <t>Púzdro volejbalového alebo tenisového stĺpu - kotevné púzdro, Hliník, osadenie do betónu</t>
  </si>
  <si>
    <t>-1889863020</t>
  </si>
  <si>
    <t>Zvislé a kompletné konštrukcie</t>
  </si>
  <si>
    <t>311311911.S</t>
  </si>
  <si>
    <t>Betón nadzákladových múrov prostý tr. C 16/20</t>
  </si>
  <si>
    <t>1868431285</t>
  </si>
  <si>
    <t>3381711131</t>
  </si>
  <si>
    <t>Osadzovanie stĺpika oceľového mantinelového výšky do 2 m do kotevnej platne</t>
  </si>
  <si>
    <t>-811586933</t>
  </si>
  <si>
    <t>553510030801.2</t>
  </si>
  <si>
    <t>Stlp mantinelového systému, oceľ zinkovaná, profil JAKL 80/80/3 mm, výška 1,25 m, pre osadenie na kotevné platne, priskrukpovaním, plastová krytka</t>
  </si>
  <si>
    <t>-294846856</t>
  </si>
  <si>
    <t>3381711231</t>
  </si>
  <si>
    <t>Osadzovanie stĺpika oceľového mantinelového výšky nad 2 m do 4 m, do kotevnej platne</t>
  </si>
  <si>
    <t>-1130425719</t>
  </si>
  <si>
    <t>553510030801.1</t>
  </si>
  <si>
    <t>Stlp mantinelového systému, oceľ zinkovaná, profil JAKL 80/80/3 mm, výška 4,0 m, pre osadenie na kotevné platne, priskrukpovaním, plastová krytka</t>
  </si>
  <si>
    <t>1131652699</t>
  </si>
  <si>
    <t>26</t>
  </si>
  <si>
    <t>3381711232</t>
  </si>
  <si>
    <t>Osadzovanie stĺpika oceľového mantinelového, rohového, výšky nad 4 m, do kotevnej platne</t>
  </si>
  <si>
    <t>1086213742</t>
  </si>
  <si>
    <t>27</t>
  </si>
  <si>
    <t>553510030801.3</t>
  </si>
  <si>
    <t>Stlp mantinelového systému - rohový, oceľ zinkovaná, profil JAKL 80/80/3 mm, výška 5,0 m, pre osadenie na kotevné platne, priskrukpovaním, plastová krytka</t>
  </si>
  <si>
    <t>-178500346</t>
  </si>
  <si>
    <t>28</t>
  </si>
  <si>
    <t>3381721131</t>
  </si>
  <si>
    <t>Montáž jakl. profilu 40x40 na stĺpiky oplotenia  skrutkovaním, galvan. oceľ</t>
  </si>
  <si>
    <t>-277370443</t>
  </si>
  <si>
    <t>29</t>
  </si>
  <si>
    <t>553510030801.4</t>
  </si>
  <si>
    <t>Profil stužujúci pre mantinelový systém, JAKL 40x40x3 mm, galvan. oceľ</t>
  </si>
  <si>
    <t>-943505325</t>
  </si>
  <si>
    <t>30</t>
  </si>
  <si>
    <t>-1515092857</t>
  </si>
  <si>
    <t>31</t>
  </si>
  <si>
    <t>1865572323</t>
  </si>
  <si>
    <t>564751111.S</t>
  </si>
  <si>
    <t>Podklad alebo kryt z kameniva hrubého drveného veľ. 32-63 mm s rozprestretím a zhutnením hr. 150 mm</t>
  </si>
  <si>
    <t>491097566</t>
  </si>
  <si>
    <t>33</t>
  </si>
  <si>
    <t>589100006.S</t>
  </si>
  <si>
    <t>Položenie umelej trávy na viacúčelové povrchy</t>
  </si>
  <si>
    <t>721574747</t>
  </si>
  <si>
    <t>34</t>
  </si>
  <si>
    <t>284170005201</t>
  </si>
  <si>
    <t xml:space="preserve">Umelá tráva viacúčelová,výška vlasu 18 mm </t>
  </si>
  <si>
    <t>545819829</t>
  </si>
  <si>
    <t>35</t>
  </si>
  <si>
    <t>581512200</t>
  </si>
  <si>
    <t>Piesok kremičitý praný, sušený UT-ST3-8-2-0-B</t>
  </si>
  <si>
    <t>-1080563989</t>
  </si>
  <si>
    <t>36</t>
  </si>
  <si>
    <t>916561112.S</t>
  </si>
  <si>
    <t>Osadenie záhonového alebo parkového obrubníka betón., do lôžka z bet. pros. tr. C 16/20 s bočnou oporou</t>
  </si>
  <si>
    <t>-2042949747</t>
  </si>
  <si>
    <t>37</t>
  </si>
  <si>
    <t>-1640007600</t>
  </si>
  <si>
    <t>38</t>
  </si>
  <si>
    <t>767137511.1</t>
  </si>
  <si>
    <t>Montáž mantinelovej výplne, preglejková doska impregnovaná, 1250x2500x18 mm, biela</t>
  </si>
  <si>
    <t>-1231652613</t>
  </si>
  <si>
    <t>39</t>
  </si>
  <si>
    <t>606210000111</t>
  </si>
  <si>
    <t>Mantinelový systém multifunkčného ihriska, preglejka vodovzdorná breza C/C, šxlxhr 2500x1250x18 mm, vrátane hlinikového mádla</t>
  </si>
  <si>
    <t>-2079109526</t>
  </si>
  <si>
    <t>40</t>
  </si>
  <si>
    <t>767911141</t>
  </si>
  <si>
    <t xml:space="preserve">Montáž oplotenia, ochranná sieť PE, s výškou nad 2,0 do 4,0 m </t>
  </si>
  <si>
    <t>-2019149371</t>
  </si>
  <si>
    <t>41</t>
  </si>
  <si>
    <t>313910000412</t>
  </si>
  <si>
    <t xml:space="preserve">Ochranná sieť zelená, PE, hr. 3mm, veľkosť oka 45/45mm, výška do 4,0m </t>
  </si>
  <si>
    <t>-87492093</t>
  </si>
  <si>
    <t>42</t>
  </si>
  <si>
    <t>767920221</t>
  </si>
  <si>
    <t>Montáž vrát a vrátok k mantinelovému systému multifunkčného ihriska, výplň preglejka, hr. 18 mm</t>
  </si>
  <si>
    <t>-532332551</t>
  </si>
  <si>
    <t>43</t>
  </si>
  <si>
    <t>553510010540.1</t>
  </si>
  <si>
    <t>Bránka jednokrídlová, šxv 1,1x2,05 m, úprava Zn+PVC, výplň jokel 40x40x3 mm, preglejka 18 mm, farba Biela</t>
  </si>
  <si>
    <t>-699951958</t>
  </si>
  <si>
    <t>44</t>
  </si>
  <si>
    <t>553510014701</t>
  </si>
  <si>
    <t>Futbalová brána, 4x2/0,8x1 m, galvan. oceľ, kotvená do pevnej podlahy, vrátane siete</t>
  </si>
  <si>
    <t>168447993</t>
  </si>
  <si>
    <t>45</t>
  </si>
  <si>
    <t>55343000863.1</t>
  </si>
  <si>
    <t>Basketbalový kôš jednostĺpový, 100x100 mm, dosah L=1,25 m, oceľ galvan.</t>
  </si>
  <si>
    <t>-2143660687</t>
  </si>
  <si>
    <t>46</t>
  </si>
  <si>
    <t>55343000863.2</t>
  </si>
  <si>
    <t>Basketbalová doska Extra, Laminát, 0,9x1,2 m, laminát, biela</t>
  </si>
  <si>
    <t>-157305547</t>
  </si>
  <si>
    <t>47</t>
  </si>
  <si>
    <t>55343000863.3</t>
  </si>
  <si>
    <t xml:space="preserve">Basketbalová obruč, zinkovaná, 12 úchytiek </t>
  </si>
  <si>
    <t>-858160740</t>
  </si>
  <si>
    <t>48</t>
  </si>
  <si>
    <t>55343000863.4</t>
  </si>
  <si>
    <t xml:space="preserve">Basketbalová retiazka, 12 úchytiek </t>
  </si>
  <si>
    <t>-1565875727</t>
  </si>
  <si>
    <t>49</t>
  </si>
  <si>
    <t>55343000864.1</t>
  </si>
  <si>
    <t>Volejbalové stĺpy univerzálne hlinikové, profil ovál 120x100 mm, plynule nastaviteľná výška</t>
  </si>
  <si>
    <t>set</t>
  </si>
  <si>
    <t>71674761</t>
  </si>
  <si>
    <t>50</t>
  </si>
  <si>
    <t>313910000414</t>
  </si>
  <si>
    <t>Volejbalová sieť, turnajová čierna s antenkámi</t>
  </si>
  <si>
    <t>1549580922</t>
  </si>
  <si>
    <t>51</t>
  </si>
  <si>
    <t>313910000415</t>
  </si>
  <si>
    <t xml:space="preserve">Tenisová sieť, hrúbka vlákna 2mm, polyetylén - čierna </t>
  </si>
  <si>
    <t>768486163</t>
  </si>
  <si>
    <t>Práce a dodávky M</t>
  </si>
  <si>
    <t>21-M</t>
  </si>
  <si>
    <t>Elektromontáže</t>
  </si>
  <si>
    <t>52</t>
  </si>
  <si>
    <t>210193001.S</t>
  </si>
  <si>
    <t>Rozpájacia a istiaca plastová skriňa pilierová - typ SR 1</t>
  </si>
  <si>
    <t>64</t>
  </si>
  <si>
    <t>-326398113</t>
  </si>
  <si>
    <t>53</t>
  </si>
  <si>
    <t>357110000400.S</t>
  </si>
  <si>
    <t>Skriňa rozpájacia a istiaca, plastová, pilierová SR 1 DIN00 VV 1/1x160A P2</t>
  </si>
  <si>
    <t>128</t>
  </si>
  <si>
    <t>992594303</t>
  </si>
  <si>
    <t>54</t>
  </si>
  <si>
    <t>358220042500</t>
  </si>
  <si>
    <t>Istič TX3 3P, charakteristika B, 25 A, 6000 A, 3 moduly</t>
  </si>
  <si>
    <t>1630381846</t>
  </si>
  <si>
    <t>55</t>
  </si>
  <si>
    <t>358220000500</t>
  </si>
  <si>
    <t>Istič TX3 1P, charakteristika B, 16 A, 6000 A, 1 modul</t>
  </si>
  <si>
    <t>1063916794</t>
  </si>
  <si>
    <t>56</t>
  </si>
  <si>
    <t>358990004140</t>
  </si>
  <si>
    <t>Kryt svoriek OD-BD-KS03, IP20, 3 P, pre BD250</t>
  </si>
  <si>
    <t>-637739236</t>
  </si>
  <si>
    <t>57</t>
  </si>
  <si>
    <t>210193061</t>
  </si>
  <si>
    <t>Rozvádzač RST</t>
  </si>
  <si>
    <t>-1477424696</t>
  </si>
  <si>
    <t>58</t>
  </si>
  <si>
    <t>210201620.S</t>
  </si>
  <si>
    <t>Zapojenie svietidla 1x svetelný zdroj, nevýbušné, uličné LED</t>
  </si>
  <si>
    <t>-1911884806</t>
  </si>
  <si>
    <t>59</t>
  </si>
  <si>
    <t>LIG5L03122</t>
  </si>
  <si>
    <t>FORCA LED 151W 17360lm/765 ECG IP65 50° šedé, alebo ekvivalent</t>
  </si>
  <si>
    <t>256</t>
  </si>
  <si>
    <t>742558055</t>
  </si>
  <si>
    <t>60</t>
  </si>
  <si>
    <t>210220020.S</t>
  </si>
  <si>
    <t>Uzemňovacie vedenie v zemi FeZn vrátane izolácie spojov</t>
  </si>
  <si>
    <t>-2011789879</t>
  </si>
  <si>
    <t>61</t>
  </si>
  <si>
    <t>354410058800.S</t>
  </si>
  <si>
    <t>Pásovina uzemňovacia FeZn 30 x 4 mm</t>
  </si>
  <si>
    <t>kg</t>
  </si>
  <si>
    <t>1324374314</t>
  </si>
  <si>
    <t>62</t>
  </si>
  <si>
    <t>210800108.S</t>
  </si>
  <si>
    <t>Kábel medený uložený voľne CYKY 450/750 V 3x2,5</t>
  </si>
  <si>
    <t>-943331596</t>
  </si>
  <si>
    <t>63</t>
  </si>
  <si>
    <t>341110000800.S</t>
  </si>
  <si>
    <t>Kábel medený CYKY 3x2,5 mm2</t>
  </si>
  <si>
    <t>-1951417447</t>
  </si>
  <si>
    <t>210800120.S</t>
  </si>
  <si>
    <t>Kábel medený uložený voľne CYKY 450/750 V 5x2,5</t>
  </si>
  <si>
    <t>-2098697532</t>
  </si>
  <si>
    <t>65</t>
  </si>
  <si>
    <t>341110002000.S</t>
  </si>
  <si>
    <t>Kábel medený CYKY 5x2,5 mm2</t>
  </si>
  <si>
    <t>-757051670</t>
  </si>
  <si>
    <t>SO-03 - Tenisové kurty</t>
  </si>
  <si>
    <t xml:space="preserve">    46-M - Zemné práce vykonávané pri externých montážnych prácach</t>
  </si>
  <si>
    <t>122201102.S</t>
  </si>
  <si>
    <t>Odkopávka a prekopávka nezapažená v hornine 3, nad 100 do 1000 m3</t>
  </si>
  <si>
    <t>1139736265</t>
  </si>
  <si>
    <t>122201109.S</t>
  </si>
  <si>
    <t>Odkopávky a prekopávky nezapažené. Príplatok k cenám za lepivosť horniny 3</t>
  </si>
  <si>
    <t>451400674</t>
  </si>
  <si>
    <t>-1926187360</t>
  </si>
  <si>
    <t>-708782061</t>
  </si>
  <si>
    <t>-1570611538</t>
  </si>
  <si>
    <t>2097566256</t>
  </si>
  <si>
    <t>51853265</t>
  </si>
  <si>
    <t>2000661508</t>
  </si>
  <si>
    <t>-1966201083</t>
  </si>
  <si>
    <t>-2098608567</t>
  </si>
  <si>
    <t>210010159.S</t>
  </si>
  <si>
    <t>Rúrka tuhá elektroinštalačná z HDPE, D 40 uložená voľne</t>
  </si>
  <si>
    <t>1189891555</t>
  </si>
  <si>
    <t>286130072400.S</t>
  </si>
  <si>
    <t>Chránička tuhá dvojplášťová korugovaná DN 40, HDPE</t>
  </si>
  <si>
    <t>1620469406</t>
  </si>
  <si>
    <t>286530129600.S</t>
  </si>
  <si>
    <t>Spojka nasúvacia 02040 pre korudované elektroinštal. rúrky z HDPE, D 40 mm</t>
  </si>
  <si>
    <t>1268716716</t>
  </si>
  <si>
    <t>46-M</t>
  </si>
  <si>
    <t>Zemné práce vykonávané pri externých montážnych prácach</t>
  </si>
  <si>
    <t>460420001.S</t>
  </si>
  <si>
    <t>Zriadenie káblového lôžka z preosiatej zeminy v ryhe šírky do 65 cm, hrúbky vrstvy 5 cm.</t>
  </si>
  <si>
    <t>-952986091</t>
  </si>
  <si>
    <t>SO-04 - Bezbarierový WORKOUT</t>
  </si>
  <si>
    <t>122201101.S</t>
  </si>
  <si>
    <t>Odkopávka a prekopávka nezapažená v hornine 3, do 100 m3</t>
  </si>
  <si>
    <t>-854219367</t>
  </si>
  <si>
    <t>-38549361</t>
  </si>
  <si>
    <t>-1556522766</t>
  </si>
  <si>
    <t>-1429240936</t>
  </si>
  <si>
    <t>-1685731643</t>
  </si>
  <si>
    <t>43659346</t>
  </si>
  <si>
    <t>-451854529</t>
  </si>
  <si>
    <t>979372551</t>
  </si>
  <si>
    <t>-559705530</t>
  </si>
  <si>
    <t>-111784895</t>
  </si>
  <si>
    <t>-482560117</t>
  </si>
  <si>
    <t>26449581</t>
  </si>
  <si>
    <t>564761111.S</t>
  </si>
  <si>
    <t>Podklad alebo kryt z kameniva hrubého drveného veľ. 32-63 mm s rozprestretím a zhutnením hr. 200 mm</t>
  </si>
  <si>
    <t>-510544114</t>
  </si>
  <si>
    <t>1225477350</t>
  </si>
  <si>
    <t>284170005200.S</t>
  </si>
  <si>
    <t>Umelá tráva viacúčelová,výška vlasu 20 mm ± 2 mm</t>
  </si>
  <si>
    <t>1332021883</t>
  </si>
  <si>
    <t>-219964469</t>
  </si>
  <si>
    <t>936106211.S</t>
  </si>
  <si>
    <t>Montáž vonkajších fitness prvkov z kovových prvkov skladaných na mieste, osadené do betónových pätiek</t>
  </si>
  <si>
    <t>súb.</t>
  </si>
  <si>
    <t>-1438261539</t>
  </si>
  <si>
    <t>553570027501</t>
  </si>
  <si>
    <t>Zostava Fitness - Posilňovanie rúk, trenážer ramien, variant pre hendikepovaných, fitness prvky</t>
  </si>
  <si>
    <t>1388416051</t>
  </si>
  <si>
    <t>553570029001</t>
  </si>
  <si>
    <t>Zostava Fitness - Orbitrek, variant pre hendikepovaných, oceľ, fitness prvky</t>
  </si>
  <si>
    <t>1596084355</t>
  </si>
  <si>
    <t>553570028401</t>
  </si>
  <si>
    <t>Zostava Fitness - Kolieska, variant pre hendikepovaných, oceľ, fitness prvky</t>
  </si>
  <si>
    <t>912581428</t>
  </si>
  <si>
    <t>553570027801</t>
  </si>
  <si>
    <t>Zostava Fitness - Výťah a odťah, variant pre hendikepovaných, oceľ, fitness prvky</t>
  </si>
  <si>
    <t>-682778758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</si>
</sst>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1" fillId="2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7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39" t="s">
        <v>12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19"/>
      <c r="AQ5" s="19"/>
      <c r="AR5" s="17"/>
      <c r="BE5" s="236" t="s">
        <v>13</v>
      </c>
      <c r="BS5" s="14" t="s">
        <v>6</v>
      </c>
    </row>
    <row r="6" spans="1:74" s="1" customFormat="1" ht="36.950000000000003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41" t="s">
        <v>15</v>
      </c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19"/>
      <c r="AQ6" s="19"/>
      <c r="AR6" s="17"/>
      <c r="BE6" s="237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37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37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37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24</v>
      </c>
      <c r="AO10" s="19"/>
      <c r="AP10" s="19"/>
      <c r="AQ10" s="19"/>
      <c r="AR10" s="17"/>
      <c r="BE10" s="237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27</v>
      </c>
      <c r="AO11" s="19"/>
      <c r="AP11" s="19"/>
      <c r="AQ11" s="19"/>
      <c r="AR11" s="17"/>
      <c r="BE11" s="237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37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29</v>
      </c>
      <c r="AO13" s="19"/>
      <c r="AP13" s="19"/>
      <c r="AQ13" s="19"/>
      <c r="AR13" s="17"/>
      <c r="BE13" s="237"/>
      <c r="BS13" s="14" t="s">
        <v>6</v>
      </c>
    </row>
    <row r="14" spans="1:74" ht="12.75">
      <c r="B14" s="18"/>
      <c r="C14" s="19"/>
      <c r="D14" s="19"/>
      <c r="E14" s="242" t="s">
        <v>29</v>
      </c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6" t="s">
        <v>26</v>
      </c>
      <c r="AL14" s="19"/>
      <c r="AM14" s="19"/>
      <c r="AN14" s="28" t="s">
        <v>29</v>
      </c>
      <c r="AO14" s="19"/>
      <c r="AP14" s="19"/>
      <c r="AQ14" s="19"/>
      <c r="AR14" s="17"/>
      <c r="BE14" s="237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37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31</v>
      </c>
      <c r="AO16" s="19"/>
      <c r="AP16" s="19"/>
      <c r="AQ16" s="19"/>
      <c r="AR16" s="17"/>
      <c r="BE16" s="237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33</v>
      </c>
      <c r="AO17" s="19"/>
      <c r="AP17" s="19"/>
      <c r="AQ17" s="19"/>
      <c r="AR17" s="17"/>
      <c r="BE17" s="237"/>
      <c r="BS17" s="14" t="s">
        <v>34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37"/>
      <c r="BS18" s="14" t="s">
        <v>35</v>
      </c>
    </row>
    <row r="19" spans="1:71" s="1" customFormat="1" ht="12" customHeight="1">
      <c r="B19" s="18"/>
      <c r="C19" s="19"/>
      <c r="D19" s="26" t="s">
        <v>36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37"/>
      <c r="BS19" s="14" t="s">
        <v>35</v>
      </c>
    </row>
    <row r="20" spans="1:71" s="1" customFormat="1" ht="18.399999999999999" customHeight="1">
      <c r="B20" s="18"/>
      <c r="C20" s="19"/>
      <c r="D20" s="19"/>
      <c r="E20" s="24" t="s">
        <v>37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37"/>
      <c r="BS20" s="14" t="s">
        <v>34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37"/>
    </row>
    <row r="22" spans="1:71" s="1" customFormat="1" ht="12" customHeight="1">
      <c r="B22" s="18"/>
      <c r="C22" s="19"/>
      <c r="D22" s="26" t="s">
        <v>38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37"/>
    </row>
    <row r="23" spans="1:71" s="1" customFormat="1" ht="16.5" customHeight="1">
      <c r="B23" s="18"/>
      <c r="C23" s="19"/>
      <c r="D23" s="19"/>
      <c r="E23" s="244" t="s">
        <v>1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19"/>
      <c r="AP23" s="19"/>
      <c r="AQ23" s="19"/>
      <c r="AR23" s="17"/>
      <c r="BE23" s="237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37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37"/>
    </row>
    <row r="26" spans="1:71" s="2" customFormat="1" ht="25.9" customHeight="1">
      <c r="A26" s="31"/>
      <c r="B26" s="32"/>
      <c r="C26" s="33"/>
      <c r="D26" s="34" t="s">
        <v>39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5">
        <f>ROUND(AG94,2)</f>
        <v>0</v>
      </c>
      <c r="AL26" s="246"/>
      <c r="AM26" s="246"/>
      <c r="AN26" s="246"/>
      <c r="AO26" s="246"/>
      <c r="AP26" s="33"/>
      <c r="AQ26" s="33"/>
      <c r="AR26" s="36"/>
      <c r="BE26" s="237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37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47" t="s">
        <v>40</v>
      </c>
      <c r="M28" s="247"/>
      <c r="N28" s="247"/>
      <c r="O28" s="247"/>
      <c r="P28" s="247"/>
      <c r="Q28" s="33"/>
      <c r="R28" s="33"/>
      <c r="S28" s="33"/>
      <c r="T28" s="33"/>
      <c r="U28" s="33"/>
      <c r="V28" s="33"/>
      <c r="W28" s="247" t="s">
        <v>41</v>
      </c>
      <c r="X28" s="247"/>
      <c r="Y28" s="247"/>
      <c r="Z28" s="247"/>
      <c r="AA28" s="247"/>
      <c r="AB28" s="247"/>
      <c r="AC28" s="247"/>
      <c r="AD28" s="247"/>
      <c r="AE28" s="247"/>
      <c r="AF28" s="33"/>
      <c r="AG28" s="33"/>
      <c r="AH28" s="33"/>
      <c r="AI28" s="33"/>
      <c r="AJ28" s="33"/>
      <c r="AK28" s="247" t="s">
        <v>42</v>
      </c>
      <c r="AL28" s="247"/>
      <c r="AM28" s="247"/>
      <c r="AN28" s="247"/>
      <c r="AO28" s="247"/>
      <c r="AP28" s="33"/>
      <c r="AQ28" s="33"/>
      <c r="AR28" s="36"/>
      <c r="BE28" s="237"/>
    </row>
    <row r="29" spans="1:71" s="3" customFormat="1" ht="14.45" customHeight="1">
      <c r="B29" s="37"/>
      <c r="C29" s="38"/>
      <c r="D29" s="26" t="s">
        <v>43</v>
      </c>
      <c r="E29" s="38"/>
      <c r="F29" s="26" t="s">
        <v>44</v>
      </c>
      <c r="G29" s="38"/>
      <c r="H29" s="38"/>
      <c r="I29" s="38"/>
      <c r="J29" s="38"/>
      <c r="K29" s="38"/>
      <c r="L29" s="250">
        <v>0.2</v>
      </c>
      <c r="M29" s="249"/>
      <c r="N29" s="249"/>
      <c r="O29" s="249"/>
      <c r="P29" s="249"/>
      <c r="Q29" s="38"/>
      <c r="R29" s="38"/>
      <c r="S29" s="38"/>
      <c r="T29" s="38"/>
      <c r="U29" s="38"/>
      <c r="V29" s="38"/>
      <c r="W29" s="248">
        <f>ROUND(AZ94, 2)</f>
        <v>0</v>
      </c>
      <c r="X29" s="249"/>
      <c r="Y29" s="249"/>
      <c r="Z29" s="249"/>
      <c r="AA29" s="249"/>
      <c r="AB29" s="249"/>
      <c r="AC29" s="249"/>
      <c r="AD29" s="249"/>
      <c r="AE29" s="249"/>
      <c r="AF29" s="38"/>
      <c r="AG29" s="38"/>
      <c r="AH29" s="38"/>
      <c r="AI29" s="38"/>
      <c r="AJ29" s="38"/>
      <c r="AK29" s="248">
        <f>ROUND(AV94, 2)</f>
        <v>0</v>
      </c>
      <c r="AL29" s="249"/>
      <c r="AM29" s="249"/>
      <c r="AN29" s="249"/>
      <c r="AO29" s="249"/>
      <c r="AP29" s="38"/>
      <c r="AQ29" s="38"/>
      <c r="AR29" s="39"/>
      <c r="BE29" s="238"/>
    </row>
    <row r="30" spans="1:71" s="3" customFormat="1" ht="14.45" customHeight="1">
      <c r="B30" s="37"/>
      <c r="C30" s="38"/>
      <c r="D30" s="38"/>
      <c r="E30" s="38"/>
      <c r="F30" s="26" t="s">
        <v>45</v>
      </c>
      <c r="G30" s="38"/>
      <c r="H30" s="38"/>
      <c r="I30" s="38"/>
      <c r="J30" s="38"/>
      <c r="K30" s="38"/>
      <c r="L30" s="250">
        <v>0.2</v>
      </c>
      <c r="M30" s="249"/>
      <c r="N30" s="249"/>
      <c r="O30" s="249"/>
      <c r="P30" s="249"/>
      <c r="Q30" s="38"/>
      <c r="R30" s="38"/>
      <c r="S30" s="38"/>
      <c r="T30" s="38"/>
      <c r="U30" s="38"/>
      <c r="V30" s="38"/>
      <c r="W30" s="248">
        <f>ROUND(BA94, 2)</f>
        <v>0</v>
      </c>
      <c r="X30" s="249"/>
      <c r="Y30" s="249"/>
      <c r="Z30" s="249"/>
      <c r="AA30" s="249"/>
      <c r="AB30" s="249"/>
      <c r="AC30" s="249"/>
      <c r="AD30" s="249"/>
      <c r="AE30" s="249"/>
      <c r="AF30" s="38"/>
      <c r="AG30" s="38"/>
      <c r="AH30" s="38"/>
      <c r="AI30" s="38"/>
      <c r="AJ30" s="38"/>
      <c r="AK30" s="248">
        <f>ROUND(AW94, 2)</f>
        <v>0</v>
      </c>
      <c r="AL30" s="249"/>
      <c r="AM30" s="249"/>
      <c r="AN30" s="249"/>
      <c r="AO30" s="249"/>
      <c r="AP30" s="38"/>
      <c r="AQ30" s="38"/>
      <c r="AR30" s="39"/>
      <c r="BE30" s="238"/>
    </row>
    <row r="31" spans="1:71" s="3" customFormat="1" ht="14.45" hidden="1" customHeight="1">
      <c r="B31" s="37"/>
      <c r="C31" s="38"/>
      <c r="D31" s="38"/>
      <c r="E31" s="38"/>
      <c r="F31" s="26" t="s">
        <v>46</v>
      </c>
      <c r="G31" s="38"/>
      <c r="H31" s="38"/>
      <c r="I31" s="38"/>
      <c r="J31" s="38"/>
      <c r="K31" s="38"/>
      <c r="L31" s="250">
        <v>0.2</v>
      </c>
      <c r="M31" s="249"/>
      <c r="N31" s="249"/>
      <c r="O31" s="249"/>
      <c r="P31" s="249"/>
      <c r="Q31" s="38"/>
      <c r="R31" s="38"/>
      <c r="S31" s="38"/>
      <c r="T31" s="38"/>
      <c r="U31" s="38"/>
      <c r="V31" s="38"/>
      <c r="W31" s="248">
        <f>ROUND(BB94, 2)</f>
        <v>0</v>
      </c>
      <c r="X31" s="249"/>
      <c r="Y31" s="249"/>
      <c r="Z31" s="249"/>
      <c r="AA31" s="249"/>
      <c r="AB31" s="249"/>
      <c r="AC31" s="249"/>
      <c r="AD31" s="249"/>
      <c r="AE31" s="249"/>
      <c r="AF31" s="38"/>
      <c r="AG31" s="38"/>
      <c r="AH31" s="38"/>
      <c r="AI31" s="38"/>
      <c r="AJ31" s="38"/>
      <c r="AK31" s="248">
        <v>0</v>
      </c>
      <c r="AL31" s="249"/>
      <c r="AM31" s="249"/>
      <c r="AN31" s="249"/>
      <c r="AO31" s="249"/>
      <c r="AP31" s="38"/>
      <c r="AQ31" s="38"/>
      <c r="AR31" s="39"/>
      <c r="BE31" s="238"/>
    </row>
    <row r="32" spans="1:71" s="3" customFormat="1" ht="14.45" hidden="1" customHeight="1">
      <c r="B32" s="37"/>
      <c r="C32" s="38"/>
      <c r="D32" s="38"/>
      <c r="E32" s="38"/>
      <c r="F32" s="26" t="s">
        <v>47</v>
      </c>
      <c r="G32" s="38"/>
      <c r="H32" s="38"/>
      <c r="I32" s="38"/>
      <c r="J32" s="38"/>
      <c r="K32" s="38"/>
      <c r="L32" s="250">
        <v>0.2</v>
      </c>
      <c r="M32" s="249"/>
      <c r="N32" s="249"/>
      <c r="O32" s="249"/>
      <c r="P32" s="249"/>
      <c r="Q32" s="38"/>
      <c r="R32" s="38"/>
      <c r="S32" s="38"/>
      <c r="T32" s="38"/>
      <c r="U32" s="38"/>
      <c r="V32" s="38"/>
      <c r="W32" s="248">
        <f>ROUND(BC94, 2)</f>
        <v>0</v>
      </c>
      <c r="X32" s="249"/>
      <c r="Y32" s="249"/>
      <c r="Z32" s="249"/>
      <c r="AA32" s="249"/>
      <c r="AB32" s="249"/>
      <c r="AC32" s="249"/>
      <c r="AD32" s="249"/>
      <c r="AE32" s="249"/>
      <c r="AF32" s="38"/>
      <c r="AG32" s="38"/>
      <c r="AH32" s="38"/>
      <c r="AI32" s="38"/>
      <c r="AJ32" s="38"/>
      <c r="AK32" s="248">
        <v>0</v>
      </c>
      <c r="AL32" s="249"/>
      <c r="AM32" s="249"/>
      <c r="AN32" s="249"/>
      <c r="AO32" s="249"/>
      <c r="AP32" s="38"/>
      <c r="AQ32" s="38"/>
      <c r="AR32" s="39"/>
      <c r="BE32" s="238"/>
    </row>
    <row r="33" spans="1:57" s="3" customFormat="1" ht="14.45" hidden="1" customHeight="1">
      <c r="B33" s="37"/>
      <c r="C33" s="38"/>
      <c r="D33" s="38"/>
      <c r="E33" s="38"/>
      <c r="F33" s="26" t="s">
        <v>48</v>
      </c>
      <c r="G33" s="38"/>
      <c r="H33" s="38"/>
      <c r="I33" s="38"/>
      <c r="J33" s="38"/>
      <c r="K33" s="38"/>
      <c r="L33" s="250">
        <v>0</v>
      </c>
      <c r="M33" s="249"/>
      <c r="N33" s="249"/>
      <c r="O33" s="249"/>
      <c r="P33" s="249"/>
      <c r="Q33" s="38"/>
      <c r="R33" s="38"/>
      <c r="S33" s="38"/>
      <c r="T33" s="38"/>
      <c r="U33" s="38"/>
      <c r="V33" s="38"/>
      <c r="W33" s="248">
        <f>ROUND(BD94, 2)</f>
        <v>0</v>
      </c>
      <c r="X33" s="249"/>
      <c r="Y33" s="249"/>
      <c r="Z33" s="249"/>
      <c r="AA33" s="249"/>
      <c r="AB33" s="249"/>
      <c r="AC33" s="249"/>
      <c r="AD33" s="249"/>
      <c r="AE33" s="249"/>
      <c r="AF33" s="38"/>
      <c r="AG33" s="38"/>
      <c r="AH33" s="38"/>
      <c r="AI33" s="38"/>
      <c r="AJ33" s="38"/>
      <c r="AK33" s="248">
        <v>0</v>
      </c>
      <c r="AL33" s="249"/>
      <c r="AM33" s="249"/>
      <c r="AN33" s="249"/>
      <c r="AO33" s="249"/>
      <c r="AP33" s="38"/>
      <c r="AQ33" s="38"/>
      <c r="AR33" s="39"/>
      <c r="BE33" s="238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37"/>
    </row>
    <row r="35" spans="1:57" s="2" customFormat="1" ht="25.9" customHeight="1">
      <c r="A35" s="31"/>
      <c r="B35" s="32"/>
      <c r="C35" s="40"/>
      <c r="D35" s="41" t="s">
        <v>49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50</v>
      </c>
      <c r="U35" s="42"/>
      <c r="V35" s="42"/>
      <c r="W35" s="42"/>
      <c r="X35" s="254" t="s">
        <v>51</v>
      </c>
      <c r="Y35" s="252"/>
      <c r="Z35" s="252"/>
      <c r="AA35" s="252"/>
      <c r="AB35" s="252"/>
      <c r="AC35" s="42"/>
      <c r="AD35" s="42"/>
      <c r="AE35" s="42"/>
      <c r="AF35" s="42"/>
      <c r="AG35" s="42"/>
      <c r="AH35" s="42"/>
      <c r="AI35" s="42"/>
      <c r="AJ35" s="42"/>
      <c r="AK35" s="251">
        <f>SUM(AK26:AK33)</f>
        <v>0</v>
      </c>
      <c r="AL35" s="252"/>
      <c r="AM35" s="252"/>
      <c r="AN35" s="252"/>
      <c r="AO35" s="253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52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53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55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54</v>
      </c>
      <c r="AI60" s="35"/>
      <c r="AJ60" s="35"/>
      <c r="AK60" s="35"/>
      <c r="AL60" s="35"/>
      <c r="AM60" s="49" t="s">
        <v>55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56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57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54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55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54</v>
      </c>
      <c r="AI75" s="35"/>
      <c r="AJ75" s="35"/>
      <c r="AK75" s="35"/>
      <c r="AL75" s="35"/>
      <c r="AM75" s="49" t="s">
        <v>55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58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202102251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15" t="str">
        <f>K6</f>
        <v>Revitalizácia športoviska v obci Soľ</v>
      </c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Obec Soľ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17" t="str">
        <f>IF(AN8= "","",AN8)</f>
        <v>25. 2. 2021</v>
      </c>
      <c r="AN87" s="217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25.7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Obec Soľ, Soľ 161, 094 35 Soľ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18" t="str">
        <f>IF(E17="","",E17)</f>
        <v xml:space="preserve">J.M.J. Projekt, s.r.o., Bardejovska 511, Zborov </v>
      </c>
      <c r="AN89" s="219"/>
      <c r="AO89" s="219"/>
      <c r="AP89" s="219"/>
      <c r="AQ89" s="33"/>
      <c r="AR89" s="36"/>
      <c r="AS89" s="220" t="s">
        <v>59</v>
      </c>
      <c r="AT89" s="221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36</v>
      </c>
      <c r="AJ90" s="33"/>
      <c r="AK90" s="33"/>
      <c r="AL90" s="33"/>
      <c r="AM90" s="218" t="str">
        <f>IF(E20="","",E20)</f>
        <v>Ing. arch. Marek Šarišský</v>
      </c>
      <c r="AN90" s="219"/>
      <c r="AO90" s="219"/>
      <c r="AP90" s="219"/>
      <c r="AQ90" s="33"/>
      <c r="AR90" s="36"/>
      <c r="AS90" s="222"/>
      <c r="AT90" s="223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24"/>
      <c r="AT91" s="225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26" t="s">
        <v>60</v>
      </c>
      <c r="D92" s="227"/>
      <c r="E92" s="227"/>
      <c r="F92" s="227"/>
      <c r="G92" s="227"/>
      <c r="H92" s="70"/>
      <c r="I92" s="229" t="s">
        <v>61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8" t="s">
        <v>62</v>
      </c>
      <c r="AH92" s="227"/>
      <c r="AI92" s="227"/>
      <c r="AJ92" s="227"/>
      <c r="AK92" s="227"/>
      <c r="AL92" s="227"/>
      <c r="AM92" s="227"/>
      <c r="AN92" s="229" t="s">
        <v>63</v>
      </c>
      <c r="AO92" s="227"/>
      <c r="AP92" s="230"/>
      <c r="AQ92" s="71" t="s">
        <v>64</v>
      </c>
      <c r="AR92" s="36"/>
      <c r="AS92" s="72" t="s">
        <v>65</v>
      </c>
      <c r="AT92" s="73" t="s">
        <v>66</v>
      </c>
      <c r="AU92" s="73" t="s">
        <v>67</v>
      </c>
      <c r="AV92" s="73" t="s">
        <v>68</v>
      </c>
      <c r="AW92" s="73" t="s">
        <v>69</v>
      </c>
      <c r="AX92" s="73" t="s">
        <v>70</v>
      </c>
      <c r="AY92" s="73" t="s">
        <v>71</v>
      </c>
      <c r="AZ92" s="73" t="s">
        <v>72</v>
      </c>
      <c r="BA92" s="73" t="s">
        <v>73</v>
      </c>
      <c r="BB92" s="73" t="s">
        <v>74</v>
      </c>
      <c r="BC92" s="73" t="s">
        <v>75</v>
      </c>
      <c r="BD92" s="74" t="s">
        <v>76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77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34">
        <f>ROUND(SUM(AG95:AG98),2)</f>
        <v>0</v>
      </c>
      <c r="AH94" s="234"/>
      <c r="AI94" s="234"/>
      <c r="AJ94" s="234"/>
      <c r="AK94" s="234"/>
      <c r="AL94" s="234"/>
      <c r="AM94" s="234"/>
      <c r="AN94" s="235">
        <f>SUM(AG94,AT94)</f>
        <v>0</v>
      </c>
      <c r="AO94" s="235"/>
      <c r="AP94" s="235"/>
      <c r="AQ94" s="82" t="s">
        <v>1</v>
      </c>
      <c r="AR94" s="83"/>
      <c r="AS94" s="84">
        <f>ROUND(SUM(AS95:AS98),2)</f>
        <v>0</v>
      </c>
      <c r="AT94" s="85">
        <f>ROUND(SUM(AV94:AW94),2)</f>
        <v>0</v>
      </c>
      <c r="AU94" s="86">
        <f>ROUND(SUM(AU95:AU98),5)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ROUND(SUM(AZ95:AZ98),2)</f>
        <v>0</v>
      </c>
      <c r="BA94" s="85">
        <f>ROUND(SUM(BA95:BA98),2)</f>
        <v>0</v>
      </c>
      <c r="BB94" s="85">
        <f>ROUND(SUM(BB95:BB98),2)</f>
        <v>0</v>
      </c>
      <c r="BC94" s="85">
        <f>ROUND(SUM(BC95:BC98),2)</f>
        <v>0</v>
      </c>
      <c r="BD94" s="87">
        <f>ROUND(SUM(BD95:BD98),2)</f>
        <v>0</v>
      </c>
      <c r="BS94" s="88" t="s">
        <v>78</v>
      </c>
      <c r="BT94" s="88" t="s">
        <v>79</v>
      </c>
      <c r="BU94" s="89" t="s">
        <v>80</v>
      </c>
      <c r="BV94" s="88" t="s">
        <v>81</v>
      </c>
      <c r="BW94" s="88" t="s">
        <v>5</v>
      </c>
      <c r="BX94" s="88" t="s">
        <v>82</v>
      </c>
      <c r="CL94" s="88" t="s">
        <v>1</v>
      </c>
    </row>
    <row r="95" spans="1:91" s="7" customFormat="1" ht="16.5" customHeight="1">
      <c r="A95" s="90" t="s">
        <v>83</v>
      </c>
      <c r="B95" s="91"/>
      <c r="C95" s="92"/>
      <c r="D95" s="231" t="s">
        <v>84</v>
      </c>
      <c r="E95" s="231"/>
      <c r="F95" s="231"/>
      <c r="G95" s="231"/>
      <c r="H95" s="231"/>
      <c r="I95" s="93"/>
      <c r="J95" s="231" t="s">
        <v>85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2">
        <f>'SO-01 - Atletická dráha s...'!J30</f>
        <v>0</v>
      </c>
      <c r="AH95" s="233"/>
      <c r="AI95" s="233"/>
      <c r="AJ95" s="233"/>
      <c r="AK95" s="233"/>
      <c r="AL95" s="233"/>
      <c r="AM95" s="233"/>
      <c r="AN95" s="232">
        <f>SUM(AG95,AT95)</f>
        <v>0</v>
      </c>
      <c r="AO95" s="233"/>
      <c r="AP95" s="233"/>
      <c r="AQ95" s="94" t="s">
        <v>86</v>
      </c>
      <c r="AR95" s="95"/>
      <c r="AS95" s="96">
        <v>0</v>
      </c>
      <c r="AT95" s="97">
        <f>ROUND(SUM(AV95:AW95),2)</f>
        <v>0</v>
      </c>
      <c r="AU95" s="98">
        <f>'SO-01 - Atletická dráha s...'!P124</f>
        <v>0</v>
      </c>
      <c r="AV95" s="97">
        <f>'SO-01 - Atletická dráha s...'!J33</f>
        <v>0</v>
      </c>
      <c r="AW95" s="97">
        <f>'SO-01 - Atletická dráha s...'!J34</f>
        <v>0</v>
      </c>
      <c r="AX95" s="97">
        <f>'SO-01 - Atletická dráha s...'!J35</f>
        <v>0</v>
      </c>
      <c r="AY95" s="97">
        <f>'SO-01 - Atletická dráha s...'!J36</f>
        <v>0</v>
      </c>
      <c r="AZ95" s="97">
        <f>'SO-01 - Atletická dráha s...'!F33</f>
        <v>0</v>
      </c>
      <c r="BA95" s="97">
        <f>'SO-01 - Atletická dráha s...'!F34</f>
        <v>0</v>
      </c>
      <c r="BB95" s="97">
        <f>'SO-01 - Atletická dráha s...'!F35</f>
        <v>0</v>
      </c>
      <c r="BC95" s="97">
        <f>'SO-01 - Atletická dráha s...'!F36</f>
        <v>0</v>
      </c>
      <c r="BD95" s="99">
        <f>'SO-01 - Atletická dráha s...'!F37</f>
        <v>0</v>
      </c>
      <c r="BT95" s="100" t="s">
        <v>87</v>
      </c>
      <c r="BV95" s="100" t="s">
        <v>81</v>
      </c>
      <c r="BW95" s="100" t="s">
        <v>88</v>
      </c>
      <c r="BX95" s="100" t="s">
        <v>5</v>
      </c>
      <c r="CL95" s="100" t="s">
        <v>1</v>
      </c>
      <c r="CM95" s="100" t="s">
        <v>79</v>
      </c>
    </row>
    <row r="96" spans="1:91" s="7" customFormat="1" ht="16.5" customHeight="1">
      <c r="A96" s="90" t="s">
        <v>83</v>
      </c>
      <c r="B96" s="91"/>
      <c r="C96" s="92"/>
      <c r="D96" s="231" t="s">
        <v>89</v>
      </c>
      <c r="E96" s="231"/>
      <c r="F96" s="231"/>
      <c r="G96" s="231"/>
      <c r="H96" s="231"/>
      <c r="I96" s="93"/>
      <c r="J96" s="231" t="s">
        <v>90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32">
        <f>'SO-02 - Multifunkčné ihrisko'!J30</f>
        <v>0</v>
      </c>
      <c r="AH96" s="233"/>
      <c r="AI96" s="233"/>
      <c r="AJ96" s="233"/>
      <c r="AK96" s="233"/>
      <c r="AL96" s="233"/>
      <c r="AM96" s="233"/>
      <c r="AN96" s="232">
        <f>SUM(AG96,AT96)</f>
        <v>0</v>
      </c>
      <c r="AO96" s="233"/>
      <c r="AP96" s="233"/>
      <c r="AQ96" s="94" t="s">
        <v>86</v>
      </c>
      <c r="AR96" s="95"/>
      <c r="AS96" s="96">
        <v>0</v>
      </c>
      <c r="AT96" s="97">
        <f>ROUND(SUM(AV96:AW96),2)</f>
        <v>0</v>
      </c>
      <c r="AU96" s="98">
        <f>'SO-02 - Multifunkčné ihrisko'!P126</f>
        <v>0</v>
      </c>
      <c r="AV96" s="97">
        <f>'SO-02 - Multifunkčné ihrisko'!J33</f>
        <v>0</v>
      </c>
      <c r="AW96" s="97">
        <f>'SO-02 - Multifunkčné ihrisko'!J34</f>
        <v>0</v>
      </c>
      <c r="AX96" s="97">
        <f>'SO-02 - Multifunkčné ihrisko'!J35</f>
        <v>0</v>
      </c>
      <c r="AY96" s="97">
        <f>'SO-02 - Multifunkčné ihrisko'!J36</f>
        <v>0</v>
      </c>
      <c r="AZ96" s="97">
        <f>'SO-02 - Multifunkčné ihrisko'!F33</f>
        <v>0</v>
      </c>
      <c r="BA96" s="97">
        <f>'SO-02 - Multifunkčné ihrisko'!F34</f>
        <v>0</v>
      </c>
      <c r="BB96" s="97">
        <f>'SO-02 - Multifunkčné ihrisko'!F35</f>
        <v>0</v>
      </c>
      <c r="BC96" s="97">
        <f>'SO-02 - Multifunkčné ihrisko'!F36</f>
        <v>0</v>
      </c>
      <c r="BD96" s="99">
        <f>'SO-02 - Multifunkčné ihrisko'!F37</f>
        <v>0</v>
      </c>
      <c r="BT96" s="100" t="s">
        <v>87</v>
      </c>
      <c r="BV96" s="100" t="s">
        <v>81</v>
      </c>
      <c r="BW96" s="100" t="s">
        <v>91</v>
      </c>
      <c r="BX96" s="100" t="s">
        <v>5</v>
      </c>
      <c r="CL96" s="100" t="s">
        <v>1</v>
      </c>
      <c r="CM96" s="100" t="s">
        <v>79</v>
      </c>
    </row>
    <row r="97" spans="1:91" s="7" customFormat="1" ht="16.5" customHeight="1">
      <c r="A97" s="90" t="s">
        <v>83</v>
      </c>
      <c r="B97" s="91"/>
      <c r="C97" s="92"/>
      <c r="D97" s="231" t="s">
        <v>92</v>
      </c>
      <c r="E97" s="231"/>
      <c r="F97" s="231"/>
      <c r="G97" s="231"/>
      <c r="H97" s="231"/>
      <c r="I97" s="93"/>
      <c r="J97" s="231" t="s">
        <v>93</v>
      </c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2">
        <f>'SO-03 - Tenisové kurty'!J30</f>
        <v>0</v>
      </c>
      <c r="AH97" s="233"/>
      <c r="AI97" s="233"/>
      <c r="AJ97" s="233"/>
      <c r="AK97" s="233"/>
      <c r="AL97" s="233"/>
      <c r="AM97" s="233"/>
      <c r="AN97" s="232">
        <f>SUM(AG97,AT97)</f>
        <v>0</v>
      </c>
      <c r="AO97" s="233"/>
      <c r="AP97" s="233"/>
      <c r="AQ97" s="94" t="s">
        <v>86</v>
      </c>
      <c r="AR97" s="95"/>
      <c r="AS97" s="96">
        <v>0</v>
      </c>
      <c r="AT97" s="97">
        <f>ROUND(SUM(AV97:AW97),2)</f>
        <v>0</v>
      </c>
      <c r="AU97" s="98">
        <f>'SO-03 - Tenisové kurty'!P122</f>
        <v>0</v>
      </c>
      <c r="AV97" s="97">
        <f>'SO-03 - Tenisové kurty'!J33</f>
        <v>0</v>
      </c>
      <c r="AW97" s="97">
        <f>'SO-03 - Tenisové kurty'!J34</f>
        <v>0</v>
      </c>
      <c r="AX97" s="97">
        <f>'SO-03 - Tenisové kurty'!J35</f>
        <v>0</v>
      </c>
      <c r="AY97" s="97">
        <f>'SO-03 - Tenisové kurty'!J36</f>
        <v>0</v>
      </c>
      <c r="AZ97" s="97">
        <f>'SO-03 - Tenisové kurty'!F33</f>
        <v>0</v>
      </c>
      <c r="BA97" s="97">
        <f>'SO-03 - Tenisové kurty'!F34</f>
        <v>0</v>
      </c>
      <c r="BB97" s="97">
        <f>'SO-03 - Tenisové kurty'!F35</f>
        <v>0</v>
      </c>
      <c r="BC97" s="97">
        <f>'SO-03 - Tenisové kurty'!F36</f>
        <v>0</v>
      </c>
      <c r="BD97" s="99">
        <f>'SO-03 - Tenisové kurty'!F37</f>
        <v>0</v>
      </c>
      <c r="BT97" s="100" t="s">
        <v>87</v>
      </c>
      <c r="BV97" s="100" t="s">
        <v>81</v>
      </c>
      <c r="BW97" s="100" t="s">
        <v>94</v>
      </c>
      <c r="BX97" s="100" t="s">
        <v>5</v>
      </c>
      <c r="CL97" s="100" t="s">
        <v>1</v>
      </c>
      <c r="CM97" s="100" t="s">
        <v>79</v>
      </c>
    </row>
    <row r="98" spans="1:91" s="7" customFormat="1" ht="16.5" customHeight="1">
      <c r="A98" s="90" t="s">
        <v>83</v>
      </c>
      <c r="B98" s="91"/>
      <c r="C98" s="92"/>
      <c r="D98" s="231" t="s">
        <v>95</v>
      </c>
      <c r="E98" s="231"/>
      <c r="F98" s="231"/>
      <c r="G98" s="231"/>
      <c r="H98" s="231"/>
      <c r="I98" s="93"/>
      <c r="J98" s="231" t="s">
        <v>96</v>
      </c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2">
        <f>'SO-04 - Bezbarierový WORKOUT'!J30</f>
        <v>0</v>
      </c>
      <c r="AH98" s="233"/>
      <c r="AI98" s="233"/>
      <c r="AJ98" s="233"/>
      <c r="AK98" s="233"/>
      <c r="AL98" s="233"/>
      <c r="AM98" s="233"/>
      <c r="AN98" s="232">
        <f>SUM(AG98,AT98)</f>
        <v>0</v>
      </c>
      <c r="AO98" s="233"/>
      <c r="AP98" s="233"/>
      <c r="AQ98" s="94" t="s">
        <v>86</v>
      </c>
      <c r="AR98" s="95"/>
      <c r="AS98" s="101">
        <v>0</v>
      </c>
      <c r="AT98" s="102">
        <f>ROUND(SUM(AV98:AW98),2)</f>
        <v>0</v>
      </c>
      <c r="AU98" s="103">
        <f>'SO-04 - Bezbarierový WORKOUT'!P121</f>
        <v>0</v>
      </c>
      <c r="AV98" s="102">
        <f>'SO-04 - Bezbarierový WORKOUT'!J33</f>
        <v>0</v>
      </c>
      <c r="AW98" s="102">
        <f>'SO-04 - Bezbarierový WORKOUT'!J34</f>
        <v>0</v>
      </c>
      <c r="AX98" s="102">
        <f>'SO-04 - Bezbarierový WORKOUT'!J35</f>
        <v>0</v>
      </c>
      <c r="AY98" s="102">
        <f>'SO-04 - Bezbarierový WORKOUT'!J36</f>
        <v>0</v>
      </c>
      <c r="AZ98" s="102">
        <f>'SO-04 - Bezbarierový WORKOUT'!F33</f>
        <v>0</v>
      </c>
      <c r="BA98" s="102">
        <f>'SO-04 - Bezbarierový WORKOUT'!F34</f>
        <v>0</v>
      </c>
      <c r="BB98" s="102">
        <f>'SO-04 - Bezbarierový WORKOUT'!F35</f>
        <v>0</v>
      </c>
      <c r="BC98" s="102">
        <f>'SO-04 - Bezbarierový WORKOUT'!F36</f>
        <v>0</v>
      </c>
      <c r="BD98" s="104">
        <f>'SO-04 - Bezbarierový WORKOUT'!F37</f>
        <v>0</v>
      </c>
      <c r="BT98" s="100" t="s">
        <v>87</v>
      </c>
      <c r="BV98" s="100" t="s">
        <v>81</v>
      </c>
      <c r="BW98" s="100" t="s">
        <v>97</v>
      </c>
      <c r="BX98" s="100" t="s">
        <v>5</v>
      </c>
      <c r="CL98" s="100" t="s">
        <v>1</v>
      </c>
      <c r="CM98" s="100" t="s">
        <v>79</v>
      </c>
    </row>
    <row r="99" spans="1:91" s="2" customFormat="1" ht="30" customHeight="1">
      <c r="A99" s="31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6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91" s="2" customFormat="1" ht="6.95" customHeight="1">
      <c r="A100" s="31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36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</sheetData>
  <sheetProtection algorithmName="SHA-512" hashValue="NS4N8YQj5DoNDDmfBpuaaGzZ7s4tdlYBlHyFwPnQuHFP/3Om9K76fMvkMaSlKLK53A7dc9Tx6cyMKe/+B9Si+w==" saltValue="Xn2CCtqFjnEw0tnBR+zn8/Qnpnp0cCikhZz9mgyqAsXKSfbEBtAwHtK/NQny9yDuPVjzNBrAU9DxyGTsJ0/I5g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SO-01 - Atletická dráha s...'!C2" display="/" xr:uid="{00000000-0004-0000-0000-000000000000}"/>
    <hyperlink ref="A96" location="'SO-02 - Multifunkčné ihrisko'!C2" display="/" xr:uid="{00000000-0004-0000-0000-000001000000}"/>
    <hyperlink ref="A97" location="'SO-03 - Tenisové kurty'!C2" display="/" xr:uid="{00000000-0004-0000-0000-000002000000}"/>
    <hyperlink ref="A98" location="'SO-04 - Bezbarierový WORKOUT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4" t="s">
        <v>88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79</v>
      </c>
    </row>
    <row r="4" spans="1:46" s="1" customFormat="1" ht="24.95" customHeight="1">
      <c r="B4" s="17"/>
      <c r="D4" s="107" t="s">
        <v>98</v>
      </c>
      <c r="L4" s="17"/>
      <c r="M4" s="108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Revitalizácia športoviska v obci Soľ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99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100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25. 2. 2021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24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25</v>
      </c>
      <c r="F15" s="31"/>
      <c r="G15" s="31"/>
      <c r="H15" s="31"/>
      <c r="I15" s="109" t="s">
        <v>26</v>
      </c>
      <c r="J15" s="110" t="s">
        <v>27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26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23</v>
      </c>
      <c r="J20" s="110" t="s">
        <v>31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32</v>
      </c>
      <c r="F21" s="31"/>
      <c r="G21" s="31"/>
      <c r="H21" s="31"/>
      <c r="I21" s="109" t="s">
        <v>26</v>
      </c>
      <c r="J21" s="110" t="s">
        <v>33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36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37</v>
      </c>
      <c r="F24" s="31"/>
      <c r="G24" s="31"/>
      <c r="H24" s="31"/>
      <c r="I24" s="109" t="s">
        <v>26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38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39</v>
      </c>
      <c r="E30" s="31"/>
      <c r="F30" s="31"/>
      <c r="G30" s="31"/>
      <c r="H30" s="31"/>
      <c r="I30" s="31"/>
      <c r="J30" s="117">
        <f>ROUND(J124,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41</v>
      </c>
      <c r="G32" s="31"/>
      <c r="H32" s="31"/>
      <c r="I32" s="118" t="s">
        <v>40</v>
      </c>
      <c r="J32" s="118" t="s">
        <v>42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43</v>
      </c>
      <c r="E33" s="109" t="s">
        <v>44</v>
      </c>
      <c r="F33" s="120">
        <f>ROUND((SUM(BE124:BE157)),  2)</f>
        <v>0</v>
      </c>
      <c r="G33" s="31"/>
      <c r="H33" s="31"/>
      <c r="I33" s="121">
        <v>0.2</v>
      </c>
      <c r="J33" s="120">
        <f>ROUND(((SUM(BE124:BE157))*I33),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45</v>
      </c>
      <c r="F34" s="120">
        <f>ROUND((SUM(BF124:BF157)),  2)</f>
        <v>0</v>
      </c>
      <c r="G34" s="31"/>
      <c r="H34" s="31"/>
      <c r="I34" s="121">
        <v>0.2</v>
      </c>
      <c r="J34" s="120">
        <f>ROUND(((SUM(BF124:BF157))*I34),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46</v>
      </c>
      <c r="F35" s="120">
        <f>ROUND((SUM(BG124:BG157)),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47</v>
      </c>
      <c r="F36" s="120">
        <f>ROUND((SUM(BH124:BH157)),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48</v>
      </c>
      <c r="F37" s="120">
        <f>ROUND((SUM(BI124:BI157)),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49</v>
      </c>
      <c r="E39" s="124"/>
      <c r="F39" s="124"/>
      <c r="G39" s="125" t="s">
        <v>50</v>
      </c>
      <c r="H39" s="126" t="s">
        <v>51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52</v>
      </c>
      <c r="E50" s="130"/>
      <c r="F50" s="130"/>
      <c r="G50" s="129" t="s">
        <v>53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54</v>
      </c>
      <c r="E61" s="132"/>
      <c r="F61" s="133" t="s">
        <v>55</v>
      </c>
      <c r="G61" s="131" t="s">
        <v>54</v>
      </c>
      <c r="H61" s="132"/>
      <c r="I61" s="132"/>
      <c r="J61" s="134" t="s">
        <v>55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56</v>
      </c>
      <c r="E65" s="135"/>
      <c r="F65" s="135"/>
      <c r="G65" s="129" t="s">
        <v>57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54</v>
      </c>
      <c r="E76" s="132"/>
      <c r="F76" s="133" t="s">
        <v>55</v>
      </c>
      <c r="G76" s="131" t="s">
        <v>54</v>
      </c>
      <c r="H76" s="132"/>
      <c r="I76" s="132"/>
      <c r="J76" s="134" t="s">
        <v>55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3" t="str">
        <f>E7</f>
        <v>Revitalizácia športoviska v obci Soľ</v>
      </c>
      <c r="F85" s="264"/>
      <c r="G85" s="264"/>
      <c r="H85" s="264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15" t="str">
        <f>E9</f>
        <v>SO-01 - Atletická dráha s doskočiskom</v>
      </c>
      <c r="F87" s="265"/>
      <c r="G87" s="265"/>
      <c r="H87" s="265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>Obec Soľ</v>
      </c>
      <c r="G89" s="33"/>
      <c r="H89" s="33"/>
      <c r="I89" s="26" t="s">
        <v>20</v>
      </c>
      <c r="J89" s="63" t="str">
        <f>IF(J12="","",J12)</f>
        <v>25. 2. 2021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40.15" customHeight="1">
      <c r="A91" s="31"/>
      <c r="B91" s="32"/>
      <c r="C91" s="26" t="s">
        <v>22</v>
      </c>
      <c r="D91" s="33"/>
      <c r="E91" s="33"/>
      <c r="F91" s="24" t="str">
        <f>E15</f>
        <v>Obec Soľ, Soľ 161, 094 35 Soľ</v>
      </c>
      <c r="G91" s="33"/>
      <c r="H91" s="33"/>
      <c r="I91" s="26" t="s">
        <v>30</v>
      </c>
      <c r="J91" s="29" t="str">
        <f>E21</f>
        <v xml:space="preserve">J.M.J. Projekt, s.r.o., Bardejovska 511, Zborov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36</v>
      </c>
      <c r="J92" s="29" t="str">
        <f>E24</f>
        <v>Ing. arch. Marek Šarišský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102</v>
      </c>
      <c r="D94" s="141"/>
      <c r="E94" s="141"/>
      <c r="F94" s="141"/>
      <c r="G94" s="141"/>
      <c r="H94" s="141"/>
      <c r="I94" s="141"/>
      <c r="J94" s="142" t="s">
        <v>103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104</v>
      </c>
      <c r="D96" s="33"/>
      <c r="E96" s="33"/>
      <c r="F96" s="33"/>
      <c r="G96" s="33"/>
      <c r="H96" s="33"/>
      <c r="I96" s="33"/>
      <c r="J96" s="81">
        <f>J124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1:31" s="9" customFormat="1" ht="24.95" customHeight="1">
      <c r="B97" s="144"/>
      <c r="C97" s="145"/>
      <c r="D97" s="146" t="s">
        <v>106</v>
      </c>
      <c r="E97" s="147"/>
      <c r="F97" s="147"/>
      <c r="G97" s="147"/>
      <c r="H97" s="147"/>
      <c r="I97" s="147"/>
      <c r="J97" s="148">
        <f>J125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107</v>
      </c>
      <c r="E98" s="153"/>
      <c r="F98" s="153"/>
      <c r="G98" s="153"/>
      <c r="H98" s="153"/>
      <c r="I98" s="153"/>
      <c r="J98" s="154">
        <f>J126</f>
        <v>0</v>
      </c>
      <c r="K98" s="151"/>
      <c r="L98" s="155"/>
    </row>
    <row r="99" spans="1:31" s="10" customFormat="1" ht="19.899999999999999" customHeight="1">
      <c r="B99" s="150"/>
      <c r="C99" s="151"/>
      <c r="D99" s="152" t="s">
        <v>108</v>
      </c>
      <c r="E99" s="153"/>
      <c r="F99" s="153"/>
      <c r="G99" s="153"/>
      <c r="H99" s="153"/>
      <c r="I99" s="153"/>
      <c r="J99" s="154">
        <f>J133</f>
        <v>0</v>
      </c>
      <c r="K99" s="151"/>
      <c r="L99" s="155"/>
    </row>
    <row r="100" spans="1:31" s="10" customFormat="1" ht="19.899999999999999" customHeight="1">
      <c r="B100" s="150"/>
      <c r="C100" s="151"/>
      <c r="D100" s="152" t="s">
        <v>109</v>
      </c>
      <c r="E100" s="153"/>
      <c r="F100" s="153"/>
      <c r="G100" s="153"/>
      <c r="H100" s="153"/>
      <c r="I100" s="153"/>
      <c r="J100" s="154">
        <f>J136</f>
        <v>0</v>
      </c>
      <c r="K100" s="151"/>
      <c r="L100" s="155"/>
    </row>
    <row r="101" spans="1:31" s="10" customFormat="1" ht="19.899999999999999" customHeight="1">
      <c r="B101" s="150"/>
      <c r="C101" s="151"/>
      <c r="D101" s="152" t="s">
        <v>110</v>
      </c>
      <c r="E101" s="153"/>
      <c r="F101" s="153"/>
      <c r="G101" s="153"/>
      <c r="H101" s="153"/>
      <c r="I101" s="153"/>
      <c r="J101" s="154">
        <f>J146</f>
        <v>0</v>
      </c>
      <c r="K101" s="151"/>
      <c r="L101" s="155"/>
    </row>
    <row r="102" spans="1:31" s="9" customFormat="1" ht="24.95" customHeight="1">
      <c r="B102" s="144"/>
      <c r="C102" s="145"/>
      <c r="D102" s="146" t="s">
        <v>111</v>
      </c>
      <c r="E102" s="147"/>
      <c r="F102" s="147"/>
      <c r="G102" s="147"/>
      <c r="H102" s="147"/>
      <c r="I102" s="147"/>
      <c r="J102" s="148">
        <f>J149</f>
        <v>0</v>
      </c>
      <c r="K102" s="145"/>
      <c r="L102" s="149"/>
    </row>
    <row r="103" spans="1:31" s="10" customFormat="1" ht="19.899999999999999" customHeight="1">
      <c r="B103" s="150"/>
      <c r="C103" s="151"/>
      <c r="D103" s="152" t="s">
        <v>112</v>
      </c>
      <c r="E103" s="153"/>
      <c r="F103" s="153"/>
      <c r="G103" s="153"/>
      <c r="H103" s="153"/>
      <c r="I103" s="153"/>
      <c r="J103" s="154">
        <f>J150</f>
        <v>0</v>
      </c>
      <c r="K103" s="151"/>
      <c r="L103" s="155"/>
    </row>
    <row r="104" spans="1:31" s="10" customFormat="1" ht="19.899999999999999" customHeight="1">
      <c r="B104" s="150"/>
      <c r="C104" s="151"/>
      <c r="D104" s="152" t="s">
        <v>113</v>
      </c>
      <c r="E104" s="153"/>
      <c r="F104" s="153"/>
      <c r="G104" s="153"/>
      <c r="H104" s="153"/>
      <c r="I104" s="153"/>
      <c r="J104" s="154">
        <f>J156</f>
        <v>0</v>
      </c>
      <c r="K104" s="151"/>
      <c r="L104" s="155"/>
    </row>
    <row r="105" spans="1:31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5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5" customHeight="1">
      <c r="A110" s="31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5" customHeight="1">
      <c r="A111" s="31"/>
      <c r="B111" s="32"/>
      <c r="C111" s="20" t="s">
        <v>114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14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63" t="str">
        <f>E7</f>
        <v>Revitalizácia športoviska v obci Soľ</v>
      </c>
      <c r="F114" s="264"/>
      <c r="G114" s="264"/>
      <c r="H114" s="264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99</v>
      </c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15" t="str">
        <f>E9</f>
        <v>SO-01 - Atletická dráha s doskočiskom</v>
      </c>
      <c r="F116" s="265"/>
      <c r="G116" s="265"/>
      <c r="H116" s="265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18</v>
      </c>
      <c r="D118" s="33"/>
      <c r="E118" s="33"/>
      <c r="F118" s="24" t="str">
        <f>F12</f>
        <v>Obec Soľ</v>
      </c>
      <c r="G118" s="33"/>
      <c r="H118" s="33"/>
      <c r="I118" s="26" t="s">
        <v>20</v>
      </c>
      <c r="J118" s="63" t="str">
        <f>IF(J12="","",J12)</f>
        <v>25. 2. 2021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40.15" customHeight="1">
      <c r="A120" s="31"/>
      <c r="B120" s="32"/>
      <c r="C120" s="26" t="s">
        <v>22</v>
      </c>
      <c r="D120" s="33"/>
      <c r="E120" s="33"/>
      <c r="F120" s="24" t="str">
        <f>E15</f>
        <v>Obec Soľ, Soľ 161, 094 35 Soľ</v>
      </c>
      <c r="G120" s="33"/>
      <c r="H120" s="33"/>
      <c r="I120" s="26" t="s">
        <v>30</v>
      </c>
      <c r="J120" s="29" t="str">
        <f>E21</f>
        <v xml:space="preserve">J.M.J. Projekt, s.r.o., Bardejovska 511, Zborov 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25.7" customHeight="1">
      <c r="A121" s="31"/>
      <c r="B121" s="32"/>
      <c r="C121" s="26" t="s">
        <v>28</v>
      </c>
      <c r="D121" s="33"/>
      <c r="E121" s="33"/>
      <c r="F121" s="24" t="str">
        <f>IF(E18="","",E18)</f>
        <v>Vyplň údaj</v>
      </c>
      <c r="G121" s="33"/>
      <c r="H121" s="33"/>
      <c r="I121" s="26" t="s">
        <v>36</v>
      </c>
      <c r="J121" s="29" t="str">
        <f>E24</f>
        <v>Ing. arch. Marek Šarišský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56"/>
      <c r="B123" s="157"/>
      <c r="C123" s="158" t="s">
        <v>115</v>
      </c>
      <c r="D123" s="159" t="s">
        <v>64</v>
      </c>
      <c r="E123" s="159" t="s">
        <v>60</v>
      </c>
      <c r="F123" s="159" t="s">
        <v>61</v>
      </c>
      <c r="G123" s="159" t="s">
        <v>116</v>
      </c>
      <c r="H123" s="159" t="s">
        <v>117</v>
      </c>
      <c r="I123" s="159" t="s">
        <v>118</v>
      </c>
      <c r="J123" s="160" t="s">
        <v>103</v>
      </c>
      <c r="K123" s="161" t="s">
        <v>119</v>
      </c>
      <c r="L123" s="162"/>
      <c r="M123" s="72" t="s">
        <v>1</v>
      </c>
      <c r="N123" s="73" t="s">
        <v>43</v>
      </c>
      <c r="O123" s="73" t="s">
        <v>120</v>
      </c>
      <c r="P123" s="73" t="s">
        <v>121</v>
      </c>
      <c r="Q123" s="73" t="s">
        <v>122</v>
      </c>
      <c r="R123" s="73" t="s">
        <v>123</v>
      </c>
      <c r="S123" s="73" t="s">
        <v>124</v>
      </c>
      <c r="T123" s="74" t="s">
        <v>125</v>
      </c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</row>
    <row r="124" spans="1:65" s="2" customFormat="1" ht="22.9" customHeight="1">
      <c r="A124" s="31"/>
      <c r="B124" s="32"/>
      <c r="C124" s="79" t="s">
        <v>104</v>
      </c>
      <c r="D124" s="33"/>
      <c r="E124" s="33"/>
      <c r="F124" s="33"/>
      <c r="G124" s="33"/>
      <c r="H124" s="33"/>
      <c r="I124" s="33"/>
      <c r="J124" s="163">
        <f>BK124</f>
        <v>0</v>
      </c>
      <c r="K124" s="33"/>
      <c r="L124" s="36"/>
      <c r="M124" s="75"/>
      <c r="N124" s="164"/>
      <c r="O124" s="76"/>
      <c r="P124" s="165">
        <f>P125+P149</f>
        <v>0</v>
      </c>
      <c r="Q124" s="76"/>
      <c r="R124" s="165">
        <f>R125+R149</f>
        <v>717.45766880000008</v>
      </c>
      <c r="S124" s="76"/>
      <c r="T124" s="166">
        <f>T125+T149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78</v>
      </c>
      <c r="AU124" s="14" t="s">
        <v>105</v>
      </c>
      <c r="BK124" s="167">
        <f>BK125+BK149</f>
        <v>0</v>
      </c>
    </row>
    <row r="125" spans="1:65" s="12" customFormat="1" ht="25.9" customHeight="1">
      <c r="B125" s="168"/>
      <c r="C125" s="169"/>
      <c r="D125" s="170" t="s">
        <v>78</v>
      </c>
      <c r="E125" s="171" t="s">
        <v>126</v>
      </c>
      <c r="F125" s="171" t="s">
        <v>127</v>
      </c>
      <c r="G125" s="169"/>
      <c r="H125" s="169"/>
      <c r="I125" s="172"/>
      <c r="J125" s="173">
        <f>BK125</f>
        <v>0</v>
      </c>
      <c r="K125" s="169"/>
      <c r="L125" s="174"/>
      <c r="M125" s="175"/>
      <c r="N125" s="176"/>
      <c r="O125" s="176"/>
      <c r="P125" s="177">
        <f>P126+P133+P136+P146</f>
        <v>0</v>
      </c>
      <c r="Q125" s="176"/>
      <c r="R125" s="177">
        <f>R126+R133+R136+R146</f>
        <v>717.33817930000009</v>
      </c>
      <c r="S125" s="176"/>
      <c r="T125" s="178">
        <f>T126+T133+T136+T146</f>
        <v>0</v>
      </c>
      <c r="AR125" s="179" t="s">
        <v>87</v>
      </c>
      <c r="AT125" s="180" t="s">
        <v>78</v>
      </c>
      <c r="AU125" s="180" t="s">
        <v>79</v>
      </c>
      <c r="AY125" s="179" t="s">
        <v>128</v>
      </c>
      <c r="BK125" s="181">
        <f>BK126+BK133+BK136+BK146</f>
        <v>0</v>
      </c>
    </row>
    <row r="126" spans="1:65" s="12" customFormat="1" ht="22.9" customHeight="1">
      <c r="B126" s="168"/>
      <c r="C126" s="169"/>
      <c r="D126" s="170" t="s">
        <v>78</v>
      </c>
      <c r="E126" s="182" t="s">
        <v>87</v>
      </c>
      <c r="F126" s="182" t="s">
        <v>129</v>
      </c>
      <c r="G126" s="169"/>
      <c r="H126" s="169"/>
      <c r="I126" s="172"/>
      <c r="J126" s="183">
        <f>BK126</f>
        <v>0</v>
      </c>
      <c r="K126" s="169"/>
      <c r="L126" s="174"/>
      <c r="M126" s="175"/>
      <c r="N126" s="176"/>
      <c r="O126" s="176"/>
      <c r="P126" s="177">
        <f>SUM(P127:P132)</f>
        <v>0</v>
      </c>
      <c r="Q126" s="176"/>
      <c r="R126" s="177">
        <f>SUM(R127:R132)</f>
        <v>0</v>
      </c>
      <c r="S126" s="176"/>
      <c r="T126" s="178">
        <f>SUM(T127:T132)</f>
        <v>0</v>
      </c>
      <c r="AR126" s="179" t="s">
        <v>87</v>
      </c>
      <c r="AT126" s="180" t="s">
        <v>78</v>
      </c>
      <c r="AU126" s="180" t="s">
        <v>87</v>
      </c>
      <c r="AY126" s="179" t="s">
        <v>128</v>
      </c>
      <c r="BK126" s="181">
        <f>SUM(BK127:BK132)</f>
        <v>0</v>
      </c>
    </row>
    <row r="127" spans="1:65" s="2" customFormat="1" ht="24.2" customHeight="1">
      <c r="A127" s="31"/>
      <c r="B127" s="32"/>
      <c r="C127" s="184" t="s">
        <v>87</v>
      </c>
      <c r="D127" s="184" t="s">
        <v>130</v>
      </c>
      <c r="E127" s="185" t="s">
        <v>131</v>
      </c>
      <c r="F127" s="186" t="s">
        <v>132</v>
      </c>
      <c r="G127" s="187" t="s">
        <v>133</v>
      </c>
      <c r="H127" s="188">
        <v>324.03199999999998</v>
      </c>
      <c r="I127" s="189"/>
      <c r="J127" s="188">
        <f t="shared" ref="J127:J132" si="0">ROUND(I127*H127,3)</f>
        <v>0</v>
      </c>
      <c r="K127" s="190"/>
      <c r="L127" s="36"/>
      <c r="M127" s="191" t="s">
        <v>1</v>
      </c>
      <c r="N127" s="192" t="s">
        <v>45</v>
      </c>
      <c r="O127" s="68"/>
      <c r="P127" s="193">
        <f t="shared" ref="P127:P132" si="1">O127*H127</f>
        <v>0</v>
      </c>
      <c r="Q127" s="193">
        <v>0</v>
      </c>
      <c r="R127" s="193">
        <f t="shared" ref="R127:R132" si="2">Q127*H127</f>
        <v>0</v>
      </c>
      <c r="S127" s="193">
        <v>0</v>
      </c>
      <c r="T127" s="194">
        <f t="shared" ref="T127:T132" si="3"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5" t="s">
        <v>134</v>
      </c>
      <c r="AT127" s="195" t="s">
        <v>130</v>
      </c>
      <c r="AU127" s="195" t="s">
        <v>135</v>
      </c>
      <c r="AY127" s="14" t="s">
        <v>128</v>
      </c>
      <c r="BE127" s="196">
        <f t="shared" ref="BE127:BE132" si="4">IF(N127="základná",J127,0)</f>
        <v>0</v>
      </c>
      <c r="BF127" s="196">
        <f t="shared" ref="BF127:BF132" si="5">IF(N127="znížená",J127,0)</f>
        <v>0</v>
      </c>
      <c r="BG127" s="196">
        <f t="shared" ref="BG127:BG132" si="6">IF(N127="zákl. prenesená",J127,0)</f>
        <v>0</v>
      </c>
      <c r="BH127" s="196">
        <f t="shared" ref="BH127:BH132" si="7">IF(N127="zníž. prenesená",J127,0)</f>
        <v>0</v>
      </c>
      <c r="BI127" s="196">
        <f t="shared" ref="BI127:BI132" si="8">IF(N127="nulová",J127,0)</f>
        <v>0</v>
      </c>
      <c r="BJ127" s="14" t="s">
        <v>135</v>
      </c>
      <c r="BK127" s="197">
        <f t="shared" ref="BK127:BK132" si="9">ROUND(I127*H127,3)</f>
        <v>0</v>
      </c>
      <c r="BL127" s="14" t="s">
        <v>134</v>
      </c>
      <c r="BM127" s="195" t="s">
        <v>136</v>
      </c>
    </row>
    <row r="128" spans="1:65" s="2" customFormat="1" ht="24.2" customHeight="1">
      <c r="A128" s="31"/>
      <c r="B128" s="32"/>
      <c r="C128" s="184" t="s">
        <v>135</v>
      </c>
      <c r="D128" s="184" t="s">
        <v>130</v>
      </c>
      <c r="E128" s="185" t="s">
        <v>137</v>
      </c>
      <c r="F128" s="186" t="s">
        <v>138</v>
      </c>
      <c r="G128" s="187" t="s">
        <v>133</v>
      </c>
      <c r="H128" s="188">
        <v>324.03199999999998</v>
      </c>
      <c r="I128" s="189"/>
      <c r="J128" s="188">
        <f t="shared" si="0"/>
        <v>0</v>
      </c>
      <c r="K128" s="190"/>
      <c r="L128" s="36"/>
      <c r="M128" s="191" t="s">
        <v>1</v>
      </c>
      <c r="N128" s="192" t="s">
        <v>45</v>
      </c>
      <c r="O128" s="68"/>
      <c r="P128" s="193">
        <f t="shared" si="1"/>
        <v>0</v>
      </c>
      <c r="Q128" s="193">
        <v>0</v>
      </c>
      <c r="R128" s="193">
        <f t="shared" si="2"/>
        <v>0</v>
      </c>
      <c r="S128" s="193">
        <v>0</v>
      </c>
      <c r="T128" s="194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5" t="s">
        <v>134</v>
      </c>
      <c r="AT128" s="195" t="s">
        <v>130</v>
      </c>
      <c r="AU128" s="195" t="s">
        <v>135</v>
      </c>
      <c r="AY128" s="14" t="s">
        <v>128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14" t="s">
        <v>135</v>
      </c>
      <c r="BK128" s="197">
        <f t="shared" si="9"/>
        <v>0</v>
      </c>
      <c r="BL128" s="14" t="s">
        <v>134</v>
      </c>
      <c r="BM128" s="195" t="s">
        <v>139</v>
      </c>
    </row>
    <row r="129" spans="1:65" s="2" customFormat="1" ht="24.2" customHeight="1">
      <c r="A129" s="31"/>
      <c r="B129" s="32"/>
      <c r="C129" s="184" t="s">
        <v>140</v>
      </c>
      <c r="D129" s="184" t="s">
        <v>130</v>
      </c>
      <c r="E129" s="185" t="s">
        <v>141</v>
      </c>
      <c r="F129" s="186" t="s">
        <v>142</v>
      </c>
      <c r="G129" s="187" t="s">
        <v>133</v>
      </c>
      <c r="H129" s="188">
        <v>324.03199999999998</v>
      </c>
      <c r="I129" s="189"/>
      <c r="J129" s="188">
        <f t="shared" si="0"/>
        <v>0</v>
      </c>
      <c r="K129" s="190"/>
      <c r="L129" s="36"/>
      <c r="M129" s="191" t="s">
        <v>1</v>
      </c>
      <c r="N129" s="192" t="s">
        <v>45</v>
      </c>
      <c r="O129" s="68"/>
      <c r="P129" s="193">
        <f t="shared" si="1"/>
        <v>0</v>
      </c>
      <c r="Q129" s="193">
        <v>0</v>
      </c>
      <c r="R129" s="193">
        <f t="shared" si="2"/>
        <v>0</v>
      </c>
      <c r="S129" s="193">
        <v>0</v>
      </c>
      <c r="T129" s="194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134</v>
      </c>
      <c r="AT129" s="195" t="s">
        <v>130</v>
      </c>
      <c r="AU129" s="195" t="s">
        <v>135</v>
      </c>
      <c r="AY129" s="14" t="s">
        <v>128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135</v>
      </c>
      <c r="BK129" s="197">
        <f t="shared" si="9"/>
        <v>0</v>
      </c>
      <c r="BL129" s="14" t="s">
        <v>134</v>
      </c>
      <c r="BM129" s="195" t="s">
        <v>143</v>
      </c>
    </row>
    <row r="130" spans="1:65" s="2" customFormat="1" ht="37.9" customHeight="1">
      <c r="A130" s="31"/>
      <c r="B130" s="32"/>
      <c r="C130" s="184" t="s">
        <v>134</v>
      </c>
      <c r="D130" s="184" t="s">
        <v>130</v>
      </c>
      <c r="E130" s="185" t="s">
        <v>144</v>
      </c>
      <c r="F130" s="186" t="s">
        <v>145</v>
      </c>
      <c r="G130" s="187" t="s">
        <v>133</v>
      </c>
      <c r="H130" s="188">
        <v>324.03199999999998</v>
      </c>
      <c r="I130" s="189"/>
      <c r="J130" s="188">
        <f t="shared" si="0"/>
        <v>0</v>
      </c>
      <c r="K130" s="190"/>
      <c r="L130" s="36"/>
      <c r="M130" s="191" t="s">
        <v>1</v>
      </c>
      <c r="N130" s="192" t="s">
        <v>45</v>
      </c>
      <c r="O130" s="68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134</v>
      </c>
      <c r="AT130" s="195" t="s">
        <v>130</v>
      </c>
      <c r="AU130" s="195" t="s">
        <v>135</v>
      </c>
      <c r="AY130" s="14" t="s">
        <v>128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135</v>
      </c>
      <c r="BK130" s="197">
        <f t="shared" si="9"/>
        <v>0</v>
      </c>
      <c r="BL130" s="14" t="s">
        <v>134</v>
      </c>
      <c r="BM130" s="195" t="s">
        <v>146</v>
      </c>
    </row>
    <row r="131" spans="1:65" s="2" customFormat="1" ht="14.45" customHeight="1">
      <c r="A131" s="31"/>
      <c r="B131" s="32"/>
      <c r="C131" s="184" t="s">
        <v>147</v>
      </c>
      <c r="D131" s="184" t="s">
        <v>130</v>
      </c>
      <c r="E131" s="185" t="s">
        <v>148</v>
      </c>
      <c r="F131" s="186" t="s">
        <v>149</v>
      </c>
      <c r="G131" s="187" t="s">
        <v>133</v>
      </c>
      <c r="H131" s="188">
        <v>226.822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45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134</v>
      </c>
      <c r="AT131" s="195" t="s">
        <v>130</v>
      </c>
      <c r="AU131" s="195" t="s">
        <v>135</v>
      </c>
      <c r="AY131" s="14" t="s">
        <v>128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135</v>
      </c>
      <c r="BK131" s="197">
        <f t="shared" si="9"/>
        <v>0</v>
      </c>
      <c r="BL131" s="14" t="s">
        <v>134</v>
      </c>
      <c r="BM131" s="195" t="s">
        <v>150</v>
      </c>
    </row>
    <row r="132" spans="1:65" s="2" customFormat="1" ht="24.2" customHeight="1">
      <c r="A132" s="31"/>
      <c r="B132" s="32"/>
      <c r="C132" s="184" t="s">
        <v>151</v>
      </c>
      <c r="D132" s="184" t="s">
        <v>130</v>
      </c>
      <c r="E132" s="185" t="s">
        <v>152</v>
      </c>
      <c r="F132" s="186" t="s">
        <v>153</v>
      </c>
      <c r="G132" s="187" t="s">
        <v>154</v>
      </c>
      <c r="H132" s="188">
        <v>362.91500000000002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45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134</v>
      </c>
      <c r="AT132" s="195" t="s">
        <v>130</v>
      </c>
      <c r="AU132" s="195" t="s">
        <v>135</v>
      </c>
      <c r="AY132" s="14" t="s">
        <v>128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135</v>
      </c>
      <c r="BK132" s="197">
        <f t="shared" si="9"/>
        <v>0</v>
      </c>
      <c r="BL132" s="14" t="s">
        <v>134</v>
      </c>
      <c r="BM132" s="195" t="s">
        <v>155</v>
      </c>
    </row>
    <row r="133" spans="1:65" s="12" customFormat="1" ht="22.9" customHeight="1">
      <c r="B133" s="168"/>
      <c r="C133" s="169"/>
      <c r="D133" s="170" t="s">
        <v>78</v>
      </c>
      <c r="E133" s="182" t="s">
        <v>135</v>
      </c>
      <c r="F133" s="182" t="s">
        <v>156</v>
      </c>
      <c r="G133" s="169"/>
      <c r="H133" s="169"/>
      <c r="I133" s="172"/>
      <c r="J133" s="183">
        <f>BK133</f>
        <v>0</v>
      </c>
      <c r="K133" s="169"/>
      <c r="L133" s="174"/>
      <c r="M133" s="175"/>
      <c r="N133" s="176"/>
      <c r="O133" s="176"/>
      <c r="P133" s="177">
        <f>SUM(P134:P135)</f>
        <v>0</v>
      </c>
      <c r="Q133" s="176"/>
      <c r="R133" s="177">
        <f>SUM(R134:R135)</f>
        <v>0.2369484</v>
      </c>
      <c r="S133" s="176"/>
      <c r="T133" s="178">
        <f>SUM(T134:T135)</f>
        <v>0</v>
      </c>
      <c r="AR133" s="179" t="s">
        <v>87</v>
      </c>
      <c r="AT133" s="180" t="s">
        <v>78</v>
      </c>
      <c r="AU133" s="180" t="s">
        <v>87</v>
      </c>
      <c r="AY133" s="179" t="s">
        <v>128</v>
      </c>
      <c r="BK133" s="181">
        <f>SUM(BK134:BK135)</f>
        <v>0</v>
      </c>
    </row>
    <row r="134" spans="1:65" s="2" customFormat="1" ht="24.2" customHeight="1">
      <c r="A134" s="31"/>
      <c r="B134" s="32"/>
      <c r="C134" s="184" t="s">
        <v>157</v>
      </c>
      <c r="D134" s="184" t="s">
        <v>130</v>
      </c>
      <c r="E134" s="185" t="s">
        <v>158</v>
      </c>
      <c r="F134" s="186" t="s">
        <v>159</v>
      </c>
      <c r="G134" s="187" t="s">
        <v>160</v>
      </c>
      <c r="H134" s="188">
        <v>1012.6</v>
      </c>
      <c r="I134" s="189"/>
      <c r="J134" s="188">
        <f>ROUND(I134*H134,3)</f>
        <v>0</v>
      </c>
      <c r="K134" s="190"/>
      <c r="L134" s="36"/>
      <c r="M134" s="191" t="s">
        <v>1</v>
      </c>
      <c r="N134" s="192" t="s">
        <v>45</v>
      </c>
      <c r="O134" s="68"/>
      <c r="P134" s="193">
        <f>O134*H134</f>
        <v>0</v>
      </c>
      <c r="Q134" s="193">
        <v>3.0000000000000001E-5</v>
      </c>
      <c r="R134" s="193">
        <f>Q134*H134</f>
        <v>3.0378000000000002E-2</v>
      </c>
      <c r="S134" s="193">
        <v>0</v>
      </c>
      <c r="T134" s="194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134</v>
      </c>
      <c r="AT134" s="195" t="s">
        <v>130</v>
      </c>
      <c r="AU134" s="195" t="s">
        <v>135</v>
      </c>
      <c r="AY134" s="14" t="s">
        <v>128</v>
      </c>
      <c r="BE134" s="196">
        <f>IF(N134="základná",J134,0)</f>
        <v>0</v>
      </c>
      <c r="BF134" s="196">
        <f>IF(N134="znížená",J134,0)</f>
        <v>0</v>
      </c>
      <c r="BG134" s="196">
        <f>IF(N134="zákl. prenesená",J134,0)</f>
        <v>0</v>
      </c>
      <c r="BH134" s="196">
        <f>IF(N134="zníž. prenesená",J134,0)</f>
        <v>0</v>
      </c>
      <c r="BI134" s="196">
        <f>IF(N134="nulová",J134,0)</f>
        <v>0</v>
      </c>
      <c r="BJ134" s="14" t="s">
        <v>135</v>
      </c>
      <c r="BK134" s="197">
        <f>ROUND(I134*H134,3)</f>
        <v>0</v>
      </c>
      <c r="BL134" s="14" t="s">
        <v>134</v>
      </c>
      <c r="BM134" s="195" t="s">
        <v>161</v>
      </c>
    </row>
    <row r="135" spans="1:65" s="2" customFormat="1" ht="14.45" customHeight="1">
      <c r="A135" s="31"/>
      <c r="B135" s="32"/>
      <c r="C135" s="198" t="s">
        <v>162</v>
      </c>
      <c r="D135" s="198" t="s">
        <v>163</v>
      </c>
      <c r="E135" s="199" t="s">
        <v>164</v>
      </c>
      <c r="F135" s="200" t="s">
        <v>165</v>
      </c>
      <c r="G135" s="201" t="s">
        <v>160</v>
      </c>
      <c r="H135" s="202">
        <v>1032.8520000000001</v>
      </c>
      <c r="I135" s="203"/>
      <c r="J135" s="202">
        <f>ROUND(I135*H135,3)</f>
        <v>0</v>
      </c>
      <c r="K135" s="204"/>
      <c r="L135" s="205"/>
      <c r="M135" s="206" t="s">
        <v>1</v>
      </c>
      <c r="N135" s="207" t="s">
        <v>45</v>
      </c>
      <c r="O135" s="68"/>
      <c r="P135" s="193">
        <f>O135*H135</f>
        <v>0</v>
      </c>
      <c r="Q135" s="193">
        <v>2.0000000000000001E-4</v>
      </c>
      <c r="R135" s="193">
        <f>Q135*H135</f>
        <v>0.20657040000000002</v>
      </c>
      <c r="S135" s="193">
        <v>0</v>
      </c>
      <c r="T135" s="194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162</v>
      </c>
      <c r="AT135" s="195" t="s">
        <v>163</v>
      </c>
      <c r="AU135" s="195" t="s">
        <v>135</v>
      </c>
      <c r="AY135" s="14" t="s">
        <v>128</v>
      </c>
      <c r="BE135" s="196">
        <f>IF(N135="základná",J135,0)</f>
        <v>0</v>
      </c>
      <c r="BF135" s="196">
        <f>IF(N135="znížená",J135,0)</f>
        <v>0</v>
      </c>
      <c r="BG135" s="196">
        <f>IF(N135="zákl. prenesená",J135,0)</f>
        <v>0</v>
      </c>
      <c r="BH135" s="196">
        <f>IF(N135="zníž. prenesená",J135,0)</f>
        <v>0</v>
      </c>
      <c r="BI135" s="196">
        <f>IF(N135="nulová",J135,0)</f>
        <v>0</v>
      </c>
      <c r="BJ135" s="14" t="s">
        <v>135</v>
      </c>
      <c r="BK135" s="197">
        <f>ROUND(I135*H135,3)</f>
        <v>0</v>
      </c>
      <c r="BL135" s="14" t="s">
        <v>134</v>
      </c>
      <c r="BM135" s="195" t="s">
        <v>166</v>
      </c>
    </row>
    <row r="136" spans="1:65" s="12" customFormat="1" ht="22.9" customHeight="1">
      <c r="B136" s="168"/>
      <c r="C136" s="169"/>
      <c r="D136" s="170" t="s">
        <v>78</v>
      </c>
      <c r="E136" s="182" t="s">
        <v>147</v>
      </c>
      <c r="F136" s="182" t="s">
        <v>167</v>
      </c>
      <c r="G136" s="169"/>
      <c r="H136" s="169"/>
      <c r="I136" s="172"/>
      <c r="J136" s="183">
        <f>BK136</f>
        <v>0</v>
      </c>
      <c r="K136" s="169"/>
      <c r="L136" s="174"/>
      <c r="M136" s="175"/>
      <c r="N136" s="176"/>
      <c r="O136" s="176"/>
      <c r="P136" s="177">
        <f>SUM(P137:P145)</f>
        <v>0</v>
      </c>
      <c r="Q136" s="176"/>
      <c r="R136" s="177">
        <f>SUM(R137:R145)</f>
        <v>662.52414290000013</v>
      </c>
      <c r="S136" s="176"/>
      <c r="T136" s="178">
        <f>SUM(T137:T145)</f>
        <v>0</v>
      </c>
      <c r="AR136" s="179" t="s">
        <v>87</v>
      </c>
      <c r="AT136" s="180" t="s">
        <v>78</v>
      </c>
      <c r="AU136" s="180" t="s">
        <v>87</v>
      </c>
      <c r="AY136" s="179" t="s">
        <v>128</v>
      </c>
      <c r="BK136" s="181">
        <f>SUM(BK137:BK145)</f>
        <v>0</v>
      </c>
    </row>
    <row r="137" spans="1:65" s="2" customFormat="1" ht="24.2" customHeight="1">
      <c r="A137" s="31"/>
      <c r="B137" s="32"/>
      <c r="C137" s="184" t="s">
        <v>168</v>
      </c>
      <c r="D137" s="184" t="s">
        <v>130</v>
      </c>
      <c r="E137" s="185" t="s">
        <v>169</v>
      </c>
      <c r="F137" s="186" t="s">
        <v>170</v>
      </c>
      <c r="G137" s="187" t="s">
        <v>160</v>
      </c>
      <c r="H137" s="188">
        <v>986.19</v>
      </c>
      <c r="I137" s="189"/>
      <c r="J137" s="188">
        <f t="shared" ref="J137:J145" si="10">ROUND(I137*H137,3)</f>
        <v>0</v>
      </c>
      <c r="K137" s="190"/>
      <c r="L137" s="36"/>
      <c r="M137" s="191" t="s">
        <v>1</v>
      </c>
      <c r="N137" s="192" t="s">
        <v>45</v>
      </c>
      <c r="O137" s="68"/>
      <c r="P137" s="193">
        <f t="shared" ref="P137:P145" si="11">O137*H137</f>
        <v>0</v>
      </c>
      <c r="Q137" s="193">
        <v>8.0960000000000004E-2</v>
      </c>
      <c r="R137" s="193">
        <f t="shared" ref="R137:R145" si="12">Q137*H137</f>
        <v>79.841942400000008</v>
      </c>
      <c r="S137" s="193">
        <v>0</v>
      </c>
      <c r="T137" s="194">
        <f t="shared" ref="T137:T145" si="13"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134</v>
      </c>
      <c r="AT137" s="195" t="s">
        <v>130</v>
      </c>
      <c r="AU137" s="195" t="s">
        <v>135</v>
      </c>
      <c r="AY137" s="14" t="s">
        <v>128</v>
      </c>
      <c r="BE137" s="196">
        <f t="shared" ref="BE137:BE145" si="14">IF(N137="základná",J137,0)</f>
        <v>0</v>
      </c>
      <c r="BF137" s="196">
        <f t="shared" ref="BF137:BF145" si="15">IF(N137="znížená",J137,0)</f>
        <v>0</v>
      </c>
      <c r="BG137" s="196">
        <f t="shared" ref="BG137:BG145" si="16">IF(N137="zákl. prenesená",J137,0)</f>
        <v>0</v>
      </c>
      <c r="BH137" s="196">
        <f t="shared" ref="BH137:BH145" si="17">IF(N137="zníž. prenesená",J137,0)</f>
        <v>0</v>
      </c>
      <c r="BI137" s="196">
        <f t="shared" ref="BI137:BI145" si="18">IF(N137="nulová",J137,0)</f>
        <v>0</v>
      </c>
      <c r="BJ137" s="14" t="s">
        <v>135</v>
      </c>
      <c r="BK137" s="197">
        <f t="shared" ref="BK137:BK145" si="19">ROUND(I137*H137,3)</f>
        <v>0</v>
      </c>
      <c r="BL137" s="14" t="s">
        <v>134</v>
      </c>
      <c r="BM137" s="195" t="s">
        <v>171</v>
      </c>
    </row>
    <row r="138" spans="1:65" s="2" customFormat="1" ht="24.2" customHeight="1">
      <c r="A138" s="31"/>
      <c r="B138" s="32"/>
      <c r="C138" s="184" t="s">
        <v>172</v>
      </c>
      <c r="D138" s="184" t="s">
        <v>130</v>
      </c>
      <c r="E138" s="185" t="s">
        <v>173</v>
      </c>
      <c r="F138" s="186" t="s">
        <v>174</v>
      </c>
      <c r="G138" s="187" t="s">
        <v>160</v>
      </c>
      <c r="H138" s="188">
        <v>986.19</v>
      </c>
      <c r="I138" s="189"/>
      <c r="J138" s="188">
        <f t="shared" si="10"/>
        <v>0</v>
      </c>
      <c r="K138" s="190"/>
      <c r="L138" s="36"/>
      <c r="M138" s="191" t="s">
        <v>1</v>
      </c>
      <c r="N138" s="192" t="s">
        <v>45</v>
      </c>
      <c r="O138" s="68"/>
      <c r="P138" s="193">
        <f t="shared" si="11"/>
        <v>0</v>
      </c>
      <c r="Q138" s="193">
        <v>0.19900000000000001</v>
      </c>
      <c r="R138" s="193">
        <f t="shared" si="12"/>
        <v>196.25181000000003</v>
      </c>
      <c r="S138" s="193">
        <v>0</v>
      </c>
      <c r="T138" s="194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134</v>
      </c>
      <c r="AT138" s="195" t="s">
        <v>130</v>
      </c>
      <c r="AU138" s="195" t="s">
        <v>135</v>
      </c>
      <c r="AY138" s="14" t="s">
        <v>128</v>
      </c>
      <c r="BE138" s="196">
        <f t="shared" si="14"/>
        <v>0</v>
      </c>
      <c r="BF138" s="196">
        <f t="shared" si="15"/>
        <v>0</v>
      </c>
      <c r="BG138" s="196">
        <f t="shared" si="16"/>
        <v>0</v>
      </c>
      <c r="BH138" s="196">
        <f t="shared" si="17"/>
        <v>0</v>
      </c>
      <c r="BI138" s="196">
        <f t="shared" si="18"/>
        <v>0</v>
      </c>
      <c r="BJ138" s="14" t="s">
        <v>135</v>
      </c>
      <c r="BK138" s="197">
        <f t="shared" si="19"/>
        <v>0</v>
      </c>
      <c r="BL138" s="14" t="s">
        <v>134</v>
      </c>
      <c r="BM138" s="195" t="s">
        <v>175</v>
      </c>
    </row>
    <row r="139" spans="1:65" s="2" customFormat="1" ht="24.2" customHeight="1">
      <c r="A139" s="31"/>
      <c r="B139" s="32"/>
      <c r="C139" s="184" t="s">
        <v>176</v>
      </c>
      <c r="D139" s="184" t="s">
        <v>130</v>
      </c>
      <c r="E139" s="185" t="s">
        <v>177</v>
      </c>
      <c r="F139" s="186" t="s">
        <v>178</v>
      </c>
      <c r="G139" s="187" t="s">
        <v>160</v>
      </c>
      <c r="H139" s="188">
        <v>1012.6</v>
      </c>
      <c r="I139" s="189"/>
      <c r="J139" s="188">
        <f t="shared" si="10"/>
        <v>0</v>
      </c>
      <c r="K139" s="190"/>
      <c r="L139" s="36"/>
      <c r="M139" s="191" t="s">
        <v>1</v>
      </c>
      <c r="N139" s="192" t="s">
        <v>45</v>
      </c>
      <c r="O139" s="68"/>
      <c r="P139" s="193">
        <f t="shared" si="11"/>
        <v>0</v>
      </c>
      <c r="Q139" s="193">
        <v>0.36834</v>
      </c>
      <c r="R139" s="193">
        <f t="shared" si="12"/>
        <v>372.98108400000001</v>
      </c>
      <c r="S139" s="193">
        <v>0</v>
      </c>
      <c r="T139" s="194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134</v>
      </c>
      <c r="AT139" s="195" t="s">
        <v>130</v>
      </c>
      <c r="AU139" s="195" t="s">
        <v>135</v>
      </c>
      <c r="AY139" s="14" t="s">
        <v>128</v>
      </c>
      <c r="BE139" s="196">
        <f t="shared" si="14"/>
        <v>0</v>
      </c>
      <c r="BF139" s="196">
        <f t="shared" si="15"/>
        <v>0</v>
      </c>
      <c r="BG139" s="196">
        <f t="shared" si="16"/>
        <v>0</v>
      </c>
      <c r="BH139" s="196">
        <f t="shared" si="17"/>
        <v>0</v>
      </c>
      <c r="BI139" s="196">
        <f t="shared" si="18"/>
        <v>0</v>
      </c>
      <c r="BJ139" s="14" t="s">
        <v>135</v>
      </c>
      <c r="BK139" s="197">
        <f t="shared" si="19"/>
        <v>0</v>
      </c>
      <c r="BL139" s="14" t="s">
        <v>134</v>
      </c>
      <c r="BM139" s="195" t="s">
        <v>179</v>
      </c>
    </row>
    <row r="140" spans="1:65" s="2" customFormat="1" ht="24.2" customHeight="1">
      <c r="A140" s="31"/>
      <c r="B140" s="32"/>
      <c r="C140" s="184" t="s">
        <v>180</v>
      </c>
      <c r="D140" s="184" t="s">
        <v>130</v>
      </c>
      <c r="E140" s="185" t="s">
        <v>181</v>
      </c>
      <c r="F140" s="186" t="s">
        <v>182</v>
      </c>
      <c r="G140" s="187" t="s">
        <v>160</v>
      </c>
      <c r="H140" s="188">
        <v>986.19</v>
      </c>
      <c r="I140" s="189"/>
      <c r="J140" s="188">
        <f t="shared" si="10"/>
        <v>0</v>
      </c>
      <c r="K140" s="190"/>
      <c r="L140" s="36"/>
      <c r="M140" s="191" t="s">
        <v>1</v>
      </c>
      <c r="N140" s="192" t="s">
        <v>45</v>
      </c>
      <c r="O140" s="68"/>
      <c r="P140" s="193">
        <f t="shared" si="11"/>
        <v>0</v>
      </c>
      <c r="Q140" s="193">
        <v>1.75E-3</v>
      </c>
      <c r="R140" s="193">
        <f t="shared" si="12"/>
        <v>1.7258325000000001</v>
      </c>
      <c r="S140" s="193">
        <v>0</v>
      </c>
      <c r="T140" s="194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134</v>
      </c>
      <c r="AT140" s="195" t="s">
        <v>130</v>
      </c>
      <c r="AU140" s="195" t="s">
        <v>135</v>
      </c>
      <c r="AY140" s="14" t="s">
        <v>128</v>
      </c>
      <c r="BE140" s="196">
        <f t="shared" si="14"/>
        <v>0</v>
      </c>
      <c r="BF140" s="196">
        <f t="shared" si="15"/>
        <v>0</v>
      </c>
      <c r="BG140" s="196">
        <f t="shared" si="16"/>
        <v>0</v>
      </c>
      <c r="BH140" s="196">
        <f t="shared" si="17"/>
        <v>0</v>
      </c>
      <c r="BI140" s="196">
        <f t="shared" si="18"/>
        <v>0</v>
      </c>
      <c r="BJ140" s="14" t="s">
        <v>135</v>
      </c>
      <c r="BK140" s="197">
        <f t="shared" si="19"/>
        <v>0</v>
      </c>
      <c r="BL140" s="14" t="s">
        <v>134</v>
      </c>
      <c r="BM140" s="195" t="s">
        <v>183</v>
      </c>
    </row>
    <row r="141" spans="1:65" s="2" customFormat="1" ht="14.45" customHeight="1">
      <c r="A141" s="31"/>
      <c r="B141" s="32"/>
      <c r="C141" s="184" t="s">
        <v>184</v>
      </c>
      <c r="D141" s="184" t="s">
        <v>130</v>
      </c>
      <c r="E141" s="185" t="s">
        <v>185</v>
      </c>
      <c r="F141" s="186" t="s">
        <v>186</v>
      </c>
      <c r="G141" s="187" t="s">
        <v>160</v>
      </c>
      <c r="H141" s="188">
        <v>986.19</v>
      </c>
      <c r="I141" s="189"/>
      <c r="J141" s="188">
        <f t="shared" si="10"/>
        <v>0</v>
      </c>
      <c r="K141" s="190"/>
      <c r="L141" s="36"/>
      <c r="M141" s="191" t="s">
        <v>1</v>
      </c>
      <c r="N141" s="192" t="s">
        <v>45</v>
      </c>
      <c r="O141" s="68"/>
      <c r="P141" s="193">
        <f t="shared" si="11"/>
        <v>0</v>
      </c>
      <c r="Q141" s="193">
        <v>1.75E-3</v>
      </c>
      <c r="R141" s="193">
        <f t="shared" si="12"/>
        <v>1.7258325000000001</v>
      </c>
      <c r="S141" s="193">
        <v>0</v>
      </c>
      <c r="T141" s="194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134</v>
      </c>
      <c r="AT141" s="195" t="s">
        <v>130</v>
      </c>
      <c r="AU141" s="195" t="s">
        <v>135</v>
      </c>
      <c r="AY141" s="14" t="s">
        <v>128</v>
      </c>
      <c r="BE141" s="196">
        <f t="shared" si="14"/>
        <v>0</v>
      </c>
      <c r="BF141" s="196">
        <f t="shared" si="15"/>
        <v>0</v>
      </c>
      <c r="BG141" s="196">
        <f t="shared" si="16"/>
        <v>0</v>
      </c>
      <c r="BH141" s="196">
        <f t="shared" si="17"/>
        <v>0</v>
      </c>
      <c r="BI141" s="196">
        <f t="shared" si="18"/>
        <v>0</v>
      </c>
      <c r="BJ141" s="14" t="s">
        <v>135</v>
      </c>
      <c r="BK141" s="197">
        <f t="shared" si="19"/>
        <v>0</v>
      </c>
      <c r="BL141" s="14" t="s">
        <v>134</v>
      </c>
      <c r="BM141" s="195" t="s">
        <v>187</v>
      </c>
    </row>
    <row r="142" spans="1:65" s="2" customFormat="1" ht="14.45" customHeight="1">
      <c r="A142" s="31"/>
      <c r="B142" s="32"/>
      <c r="C142" s="184" t="s">
        <v>188</v>
      </c>
      <c r="D142" s="184" t="s">
        <v>130</v>
      </c>
      <c r="E142" s="185" t="s">
        <v>189</v>
      </c>
      <c r="F142" s="186" t="s">
        <v>190</v>
      </c>
      <c r="G142" s="187" t="s">
        <v>160</v>
      </c>
      <c r="H142" s="188">
        <v>986.19</v>
      </c>
      <c r="I142" s="189"/>
      <c r="J142" s="188">
        <f t="shared" si="10"/>
        <v>0</v>
      </c>
      <c r="K142" s="190"/>
      <c r="L142" s="36"/>
      <c r="M142" s="191" t="s">
        <v>1</v>
      </c>
      <c r="N142" s="192" t="s">
        <v>45</v>
      </c>
      <c r="O142" s="68"/>
      <c r="P142" s="193">
        <f t="shared" si="11"/>
        <v>0</v>
      </c>
      <c r="Q142" s="193">
        <v>1.8500000000000001E-3</v>
      </c>
      <c r="R142" s="193">
        <f t="shared" si="12"/>
        <v>1.8244515000000001</v>
      </c>
      <c r="S142" s="193">
        <v>0</v>
      </c>
      <c r="T142" s="194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5" t="s">
        <v>134</v>
      </c>
      <c r="AT142" s="195" t="s">
        <v>130</v>
      </c>
      <c r="AU142" s="195" t="s">
        <v>135</v>
      </c>
      <c r="AY142" s="14" t="s">
        <v>128</v>
      </c>
      <c r="BE142" s="196">
        <f t="shared" si="14"/>
        <v>0</v>
      </c>
      <c r="BF142" s="196">
        <f t="shared" si="15"/>
        <v>0</v>
      </c>
      <c r="BG142" s="196">
        <f t="shared" si="16"/>
        <v>0</v>
      </c>
      <c r="BH142" s="196">
        <f t="shared" si="17"/>
        <v>0</v>
      </c>
      <c r="BI142" s="196">
        <f t="shared" si="18"/>
        <v>0</v>
      </c>
      <c r="BJ142" s="14" t="s">
        <v>135</v>
      </c>
      <c r="BK142" s="197">
        <f t="shared" si="19"/>
        <v>0</v>
      </c>
      <c r="BL142" s="14" t="s">
        <v>134</v>
      </c>
      <c r="BM142" s="195" t="s">
        <v>191</v>
      </c>
    </row>
    <row r="143" spans="1:65" s="2" customFormat="1" ht="24.2" customHeight="1">
      <c r="A143" s="31"/>
      <c r="B143" s="32"/>
      <c r="C143" s="184" t="s">
        <v>192</v>
      </c>
      <c r="D143" s="184" t="s">
        <v>130</v>
      </c>
      <c r="E143" s="185" t="s">
        <v>193</v>
      </c>
      <c r="F143" s="186" t="s">
        <v>194</v>
      </c>
      <c r="G143" s="187" t="s">
        <v>195</v>
      </c>
      <c r="H143" s="188">
        <v>17.7</v>
      </c>
      <c r="I143" s="189"/>
      <c r="J143" s="188">
        <f t="shared" si="10"/>
        <v>0</v>
      </c>
      <c r="K143" s="190"/>
      <c r="L143" s="36"/>
      <c r="M143" s="191" t="s">
        <v>1</v>
      </c>
      <c r="N143" s="192" t="s">
        <v>45</v>
      </c>
      <c r="O143" s="68"/>
      <c r="P143" s="193">
        <f t="shared" si="11"/>
        <v>0</v>
      </c>
      <c r="Q143" s="193">
        <v>1.678E-2</v>
      </c>
      <c r="R143" s="193">
        <f t="shared" si="12"/>
        <v>0.29700599999999999</v>
      </c>
      <c r="S143" s="193">
        <v>0</v>
      </c>
      <c r="T143" s="194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5" t="s">
        <v>134</v>
      </c>
      <c r="AT143" s="195" t="s">
        <v>130</v>
      </c>
      <c r="AU143" s="195" t="s">
        <v>135</v>
      </c>
      <c r="AY143" s="14" t="s">
        <v>128</v>
      </c>
      <c r="BE143" s="196">
        <f t="shared" si="14"/>
        <v>0</v>
      </c>
      <c r="BF143" s="196">
        <f t="shared" si="15"/>
        <v>0</v>
      </c>
      <c r="BG143" s="196">
        <f t="shared" si="16"/>
        <v>0</v>
      </c>
      <c r="BH143" s="196">
        <f t="shared" si="17"/>
        <v>0</v>
      </c>
      <c r="BI143" s="196">
        <f t="shared" si="18"/>
        <v>0</v>
      </c>
      <c r="BJ143" s="14" t="s">
        <v>135</v>
      </c>
      <c r="BK143" s="197">
        <f t="shared" si="19"/>
        <v>0</v>
      </c>
      <c r="BL143" s="14" t="s">
        <v>134</v>
      </c>
      <c r="BM143" s="195" t="s">
        <v>196</v>
      </c>
    </row>
    <row r="144" spans="1:65" s="2" customFormat="1" ht="24.2" customHeight="1">
      <c r="A144" s="31"/>
      <c r="B144" s="32"/>
      <c r="C144" s="198" t="s">
        <v>197</v>
      </c>
      <c r="D144" s="198" t="s">
        <v>163</v>
      </c>
      <c r="E144" s="199" t="s">
        <v>198</v>
      </c>
      <c r="F144" s="200" t="s">
        <v>199</v>
      </c>
      <c r="G144" s="201" t="s">
        <v>195</v>
      </c>
      <c r="H144" s="202">
        <v>17.7</v>
      </c>
      <c r="I144" s="203"/>
      <c r="J144" s="202">
        <f t="shared" si="10"/>
        <v>0</v>
      </c>
      <c r="K144" s="204"/>
      <c r="L144" s="205"/>
      <c r="M144" s="206" t="s">
        <v>1</v>
      </c>
      <c r="N144" s="207" t="s">
        <v>45</v>
      </c>
      <c r="O144" s="68"/>
      <c r="P144" s="193">
        <f t="shared" si="11"/>
        <v>0</v>
      </c>
      <c r="Q144" s="193">
        <v>7.92E-3</v>
      </c>
      <c r="R144" s="193">
        <f t="shared" si="12"/>
        <v>0.140184</v>
      </c>
      <c r="S144" s="193">
        <v>0</v>
      </c>
      <c r="T144" s="194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162</v>
      </c>
      <c r="AT144" s="195" t="s">
        <v>163</v>
      </c>
      <c r="AU144" s="195" t="s">
        <v>135</v>
      </c>
      <c r="AY144" s="14" t="s">
        <v>128</v>
      </c>
      <c r="BE144" s="196">
        <f t="shared" si="14"/>
        <v>0</v>
      </c>
      <c r="BF144" s="196">
        <f t="shared" si="15"/>
        <v>0</v>
      </c>
      <c r="BG144" s="196">
        <f t="shared" si="16"/>
        <v>0</v>
      </c>
      <c r="BH144" s="196">
        <f t="shared" si="17"/>
        <v>0</v>
      </c>
      <c r="BI144" s="196">
        <f t="shared" si="18"/>
        <v>0</v>
      </c>
      <c r="BJ144" s="14" t="s">
        <v>135</v>
      </c>
      <c r="BK144" s="197">
        <f t="shared" si="19"/>
        <v>0</v>
      </c>
      <c r="BL144" s="14" t="s">
        <v>134</v>
      </c>
      <c r="BM144" s="195" t="s">
        <v>200</v>
      </c>
    </row>
    <row r="145" spans="1:65" s="2" customFormat="1" ht="14.45" customHeight="1">
      <c r="A145" s="31"/>
      <c r="B145" s="32"/>
      <c r="C145" s="198" t="s">
        <v>201</v>
      </c>
      <c r="D145" s="198" t="s">
        <v>163</v>
      </c>
      <c r="E145" s="199" t="s">
        <v>202</v>
      </c>
      <c r="F145" s="200" t="s">
        <v>203</v>
      </c>
      <c r="G145" s="201" t="s">
        <v>154</v>
      </c>
      <c r="H145" s="202">
        <v>7.7359999999999998</v>
      </c>
      <c r="I145" s="203"/>
      <c r="J145" s="202">
        <f t="shared" si="10"/>
        <v>0</v>
      </c>
      <c r="K145" s="204"/>
      <c r="L145" s="205"/>
      <c r="M145" s="206" t="s">
        <v>1</v>
      </c>
      <c r="N145" s="207" t="s">
        <v>45</v>
      </c>
      <c r="O145" s="68"/>
      <c r="P145" s="193">
        <f t="shared" si="11"/>
        <v>0</v>
      </c>
      <c r="Q145" s="193">
        <v>1</v>
      </c>
      <c r="R145" s="193">
        <f t="shared" si="12"/>
        <v>7.7359999999999998</v>
      </c>
      <c r="S145" s="193">
        <v>0</v>
      </c>
      <c r="T145" s="194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162</v>
      </c>
      <c r="AT145" s="195" t="s">
        <v>163</v>
      </c>
      <c r="AU145" s="195" t="s">
        <v>135</v>
      </c>
      <c r="AY145" s="14" t="s">
        <v>128</v>
      </c>
      <c r="BE145" s="196">
        <f t="shared" si="14"/>
        <v>0</v>
      </c>
      <c r="BF145" s="196">
        <f t="shared" si="15"/>
        <v>0</v>
      </c>
      <c r="BG145" s="196">
        <f t="shared" si="16"/>
        <v>0</v>
      </c>
      <c r="BH145" s="196">
        <f t="shared" si="17"/>
        <v>0</v>
      </c>
      <c r="BI145" s="196">
        <f t="shared" si="18"/>
        <v>0</v>
      </c>
      <c r="BJ145" s="14" t="s">
        <v>135</v>
      </c>
      <c r="BK145" s="197">
        <f t="shared" si="19"/>
        <v>0</v>
      </c>
      <c r="BL145" s="14" t="s">
        <v>134</v>
      </c>
      <c r="BM145" s="195" t="s">
        <v>204</v>
      </c>
    </row>
    <row r="146" spans="1:65" s="12" customFormat="1" ht="22.9" customHeight="1">
      <c r="B146" s="168"/>
      <c r="C146" s="169"/>
      <c r="D146" s="170" t="s">
        <v>78</v>
      </c>
      <c r="E146" s="182" t="s">
        <v>168</v>
      </c>
      <c r="F146" s="182" t="s">
        <v>205</v>
      </c>
      <c r="G146" s="169"/>
      <c r="H146" s="169"/>
      <c r="I146" s="172"/>
      <c r="J146" s="183">
        <f>BK146</f>
        <v>0</v>
      </c>
      <c r="K146" s="169"/>
      <c r="L146" s="174"/>
      <c r="M146" s="175"/>
      <c r="N146" s="176"/>
      <c r="O146" s="176"/>
      <c r="P146" s="177">
        <f>SUM(P147:P148)</f>
        <v>0</v>
      </c>
      <c r="Q146" s="176"/>
      <c r="R146" s="177">
        <f>SUM(R147:R148)</f>
        <v>54.577088000000003</v>
      </c>
      <c r="S146" s="176"/>
      <c r="T146" s="178">
        <f>SUM(T147:T148)</f>
        <v>0</v>
      </c>
      <c r="AR146" s="179" t="s">
        <v>87</v>
      </c>
      <c r="AT146" s="180" t="s">
        <v>78</v>
      </c>
      <c r="AU146" s="180" t="s">
        <v>87</v>
      </c>
      <c r="AY146" s="179" t="s">
        <v>128</v>
      </c>
      <c r="BK146" s="181">
        <f>SUM(BK147:BK148)</f>
        <v>0</v>
      </c>
    </row>
    <row r="147" spans="1:65" s="2" customFormat="1" ht="37.9" customHeight="1">
      <c r="A147" s="31"/>
      <c r="B147" s="32"/>
      <c r="C147" s="184" t="s">
        <v>206</v>
      </c>
      <c r="D147" s="184" t="s">
        <v>130</v>
      </c>
      <c r="E147" s="185" t="s">
        <v>207</v>
      </c>
      <c r="F147" s="186" t="s">
        <v>208</v>
      </c>
      <c r="G147" s="187" t="s">
        <v>209</v>
      </c>
      <c r="H147" s="188">
        <v>445.6</v>
      </c>
      <c r="I147" s="189"/>
      <c r="J147" s="188">
        <f>ROUND(I147*H147,3)</f>
        <v>0</v>
      </c>
      <c r="K147" s="190"/>
      <c r="L147" s="36"/>
      <c r="M147" s="191" t="s">
        <v>1</v>
      </c>
      <c r="N147" s="192" t="s">
        <v>45</v>
      </c>
      <c r="O147" s="68"/>
      <c r="P147" s="193">
        <f>O147*H147</f>
        <v>0</v>
      </c>
      <c r="Q147" s="193">
        <v>9.9250000000000005E-2</v>
      </c>
      <c r="R147" s="193">
        <f>Q147*H147</f>
        <v>44.225800000000007</v>
      </c>
      <c r="S147" s="193">
        <v>0</v>
      </c>
      <c r="T147" s="194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134</v>
      </c>
      <c r="AT147" s="195" t="s">
        <v>130</v>
      </c>
      <c r="AU147" s="195" t="s">
        <v>135</v>
      </c>
      <c r="AY147" s="14" t="s">
        <v>128</v>
      </c>
      <c r="BE147" s="196">
        <f>IF(N147="základná",J147,0)</f>
        <v>0</v>
      </c>
      <c r="BF147" s="196">
        <f>IF(N147="znížená",J147,0)</f>
        <v>0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4" t="s">
        <v>135</v>
      </c>
      <c r="BK147" s="197">
        <f>ROUND(I147*H147,3)</f>
        <v>0</v>
      </c>
      <c r="BL147" s="14" t="s">
        <v>134</v>
      </c>
      <c r="BM147" s="195" t="s">
        <v>210</v>
      </c>
    </row>
    <row r="148" spans="1:65" s="2" customFormat="1" ht="14.45" customHeight="1">
      <c r="A148" s="31"/>
      <c r="B148" s="32"/>
      <c r="C148" s="198" t="s">
        <v>211</v>
      </c>
      <c r="D148" s="198" t="s">
        <v>163</v>
      </c>
      <c r="E148" s="199" t="s">
        <v>212</v>
      </c>
      <c r="F148" s="200" t="s">
        <v>213</v>
      </c>
      <c r="G148" s="201" t="s">
        <v>195</v>
      </c>
      <c r="H148" s="202">
        <v>450.05599999999998</v>
      </c>
      <c r="I148" s="203"/>
      <c r="J148" s="202">
        <f>ROUND(I148*H148,3)</f>
        <v>0</v>
      </c>
      <c r="K148" s="204"/>
      <c r="L148" s="205"/>
      <c r="M148" s="206" t="s">
        <v>1</v>
      </c>
      <c r="N148" s="207" t="s">
        <v>45</v>
      </c>
      <c r="O148" s="68"/>
      <c r="P148" s="193">
        <f>O148*H148</f>
        <v>0</v>
      </c>
      <c r="Q148" s="193">
        <v>2.3E-2</v>
      </c>
      <c r="R148" s="193">
        <f>Q148*H148</f>
        <v>10.351288</v>
      </c>
      <c r="S148" s="193">
        <v>0</v>
      </c>
      <c r="T148" s="194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162</v>
      </c>
      <c r="AT148" s="195" t="s">
        <v>163</v>
      </c>
      <c r="AU148" s="195" t="s">
        <v>135</v>
      </c>
      <c r="AY148" s="14" t="s">
        <v>128</v>
      </c>
      <c r="BE148" s="196">
        <f>IF(N148="základná",J148,0)</f>
        <v>0</v>
      </c>
      <c r="BF148" s="196">
        <f>IF(N148="znížená",J148,0)</f>
        <v>0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4" t="s">
        <v>135</v>
      </c>
      <c r="BK148" s="197">
        <f>ROUND(I148*H148,3)</f>
        <v>0</v>
      </c>
      <c r="BL148" s="14" t="s">
        <v>134</v>
      </c>
      <c r="BM148" s="195" t="s">
        <v>214</v>
      </c>
    </row>
    <row r="149" spans="1:65" s="12" customFormat="1" ht="25.9" customHeight="1">
      <c r="B149" s="168"/>
      <c r="C149" s="169"/>
      <c r="D149" s="170" t="s">
        <v>78</v>
      </c>
      <c r="E149" s="171" t="s">
        <v>215</v>
      </c>
      <c r="F149" s="171" t="s">
        <v>216</v>
      </c>
      <c r="G149" s="169"/>
      <c r="H149" s="169"/>
      <c r="I149" s="172"/>
      <c r="J149" s="173">
        <f>BK149</f>
        <v>0</v>
      </c>
      <c r="K149" s="169"/>
      <c r="L149" s="174"/>
      <c r="M149" s="175"/>
      <c r="N149" s="176"/>
      <c r="O149" s="176"/>
      <c r="P149" s="177">
        <f>P150+P156</f>
        <v>0</v>
      </c>
      <c r="Q149" s="176"/>
      <c r="R149" s="177">
        <f>R150+R156</f>
        <v>0.11948950000000001</v>
      </c>
      <c r="S149" s="176"/>
      <c r="T149" s="178">
        <f>T150+T156</f>
        <v>0</v>
      </c>
      <c r="AR149" s="179" t="s">
        <v>135</v>
      </c>
      <c r="AT149" s="180" t="s">
        <v>78</v>
      </c>
      <c r="AU149" s="180" t="s">
        <v>79</v>
      </c>
      <c r="AY149" s="179" t="s">
        <v>128</v>
      </c>
      <c r="BK149" s="181">
        <f>BK150+BK156</f>
        <v>0</v>
      </c>
    </row>
    <row r="150" spans="1:65" s="12" customFormat="1" ht="22.9" customHeight="1">
      <c r="B150" s="168"/>
      <c r="C150" s="169"/>
      <c r="D150" s="170" t="s">
        <v>78</v>
      </c>
      <c r="E150" s="182" t="s">
        <v>217</v>
      </c>
      <c r="F150" s="182" t="s">
        <v>218</v>
      </c>
      <c r="G150" s="169"/>
      <c r="H150" s="169"/>
      <c r="I150" s="172"/>
      <c r="J150" s="183">
        <f>BK150</f>
        <v>0</v>
      </c>
      <c r="K150" s="169"/>
      <c r="L150" s="174"/>
      <c r="M150" s="175"/>
      <c r="N150" s="176"/>
      <c r="O150" s="176"/>
      <c r="P150" s="177">
        <f>SUM(P151:P155)</f>
        <v>0</v>
      </c>
      <c r="Q150" s="176"/>
      <c r="R150" s="177">
        <f>SUM(R151:R155)</f>
        <v>2.6199999999999999E-3</v>
      </c>
      <c r="S150" s="176"/>
      <c r="T150" s="178">
        <f>SUM(T151:T155)</f>
        <v>0</v>
      </c>
      <c r="AR150" s="179" t="s">
        <v>135</v>
      </c>
      <c r="AT150" s="180" t="s">
        <v>78</v>
      </c>
      <c r="AU150" s="180" t="s">
        <v>87</v>
      </c>
      <c r="AY150" s="179" t="s">
        <v>128</v>
      </c>
      <c r="BK150" s="181">
        <f>SUM(BK151:BK155)</f>
        <v>0</v>
      </c>
    </row>
    <row r="151" spans="1:65" s="2" customFormat="1" ht="24.2" customHeight="1">
      <c r="A151" s="31"/>
      <c r="B151" s="32"/>
      <c r="C151" s="184" t="s">
        <v>7</v>
      </c>
      <c r="D151" s="184" t="s">
        <v>130</v>
      </c>
      <c r="E151" s="185" t="s">
        <v>219</v>
      </c>
      <c r="F151" s="186" t="s">
        <v>220</v>
      </c>
      <c r="G151" s="187" t="s">
        <v>195</v>
      </c>
      <c r="H151" s="188">
        <v>1</v>
      </c>
      <c r="I151" s="189"/>
      <c r="J151" s="188">
        <f>ROUND(I151*H151,3)</f>
        <v>0</v>
      </c>
      <c r="K151" s="190"/>
      <c r="L151" s="36"/>
      <c r="M151" s="191" t="s">
        <v>1</v>
      </c>
      <c r="N151" s="192" t="s">
        <v>45</v>
      </c>
      <c r="O151" s="68"/>
      <c r="P151" s="193">
        <f>O151*H151</f>
        <v>0</v>
      </c>
      <c r="Q151" s="193">
        <v>1.72E-3</v>
      </c>
      <c r="R151" s="193">
        <f>Q151*H151</f>
        <v>1.72E-3</v>
      </c>
      <c r="S151" s="193">
        <v>0</v>
      </c>
      <c r="T151" s="194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197</v>
      </c>
      <c r="AT151" s="195" t="s">
        <v>130</v>
      </c>
      <c r="AU151" s="195" t="s">
        <v>135</v>
      </c>
      <c r="AY151" s="14" t="s">
        <v>128</v>
      </c>
      <c r="BE151" s="196">
        <f>IF(N151="základná",J151,0)</f>
        <v>0</v>
      </c>
      <c r="BF151" s="196">
        <f>IF(N151="znížená",J151,0)</f>
        <v>0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4" t="s">
        <v>135</v>
      </c>
      <c r="BK151" s="197">
        <f>ROUND(I151*H151,3)</f>
        <v>0</v>
      </c>
      <c r="BL151" s="14" t="s">
        <v>197</v>
      </c>
      <c r="BM151" s="195" t="s">
        <v>221</v>
      </c>
    </row>
    <row r="152" spans="1:65" s="2" customFormat="1" ht="24.2" customHeight="1">
      <c r="A152" s="31"/>
      <c r="B152" s="32"/>
      <c r="C152" s="198" t="s">
        <v>222</v>
      </c>
      <c r="D152" s="198" t="s">
        <v>163</v>
      </c>
      <c r="E152" s="199" t="s">
        <v>223</v>
      </c>
      <c r="F152" s="200" t="s">
        <v>224</v>
      </c>
      <c r="G152" s="201" t="s">
        <v>195</v>
      </c>
      <c r="H152" s="202">
        <v>1</v>
      </c>
      <c r="I152" s="203"/>
      <c r="J152" s="202">
        <f>ROUND(I152*H152,3)</f>
        <v>0</v>
      </c>
      <c r="K152" s="204"/>
      <c r="L152" s="205"/>
      <c r="M152" s="206" t="s">
        <v>1</v>
      </c>
      <c r="N152" s="207" t="s">
        <v>45</v>
      </c>
      <c r="O152" s="68"/>
      <c r="P152" s="193">
        <f>O152*H152</f>
        <v>0</v>
      </c>
      <c r="Q152" s="193">
        <v>2.9999999999999997E-4</v>
      </c>
      <c r="R152" s="193">
        <f>Q152*H152</f>
        <v>2.9999999999999997E-4</v>
      </c>
      <c r="S152" s="193">
        <v>0</v>
      </c>
      <c r="T152" s="194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5" t="s">
        <v>225</v>
      </c>
      <c r="AT152" s="195" t="s">
        <v>163</v>
      </c>
      <c r="AU152" s="195" t="s">
        <v>135</v>
      </c>
      <c r="AY152" s="14" t="s">
        <v>128</v>
      </c>
      <c r="BE152" s="196">
        <f>IF(N152="základná",J152,0)</f>
        <v>0</v>
      </c>
      <c r="BF152" s="196">
        <f>IF(N152="znížená",J152,0)</f>
        <v>0</v>
      </c>
      <c r="BG152" s="196">
        <f>IF(N152="zákl. prenesená",J152,0)</f>
        <v>0</v>
      </c>
      <c r="BH152" s="196">
        <f>IF(N152="zníž. prenesená",J152,0)</f>
        <v>0</v>
      </c>
      <c r="BI152" s="196">
        <f>IF(N152="nulová",J152,0)</f>
        <v>0</v>
      </c>
      <c r="BJ152" s="14" t="s">
        <v>135</v>
      </c>
      <c r="BK152" s="197">
        <f>ROUND(I152*H152,3)</f>
        <v>0</v>
      </c>
      <c r="BL152" s="14" t="s">
        <v>197</v>
      </c>
      <c r="BM152" s="195" t="s">
        <v>226</v>
      </c>
    </row>
    <row r="153" spans="1:65" s="2" customFormat="1" ht="14.45" customHeight="1">
      <c r="A153" s="31"/>
      <c r="B153" s="32"/>
      <c r="C153" s="198" t="s">
        <v>227</v>
      </c>
      <c r="D153" s="198" t="s">
        <v>163</v>
      </c>
      <c r="E153" s="199" t="s">
        <v>228</v>
      </c>
      <c r="F153" s="200" t="s">
        <v>229</v>
      </c>
      <c r="G153" s="201" t="s">
        <v>195</v>
      </c>
      <c r="H153" s="202">
        <v>1</v>
      </c>
      <c r="I153" s="203"/>
      <c r="J153" s="202">
        <f>ROUND(I153*H153,3)</f>
        <v>0</v>
      </c>
      <c r="K153" s="204"/>
      <c r="L153" s="205"/>
      <c r="M153" s="206" t="s">
        <v>1</v>
      </c>
      <c r="N153" s="207" t="s">
        <v>45</v>
      </c>
      <c r="O153" s="68"/>
      <c r="P153" s="193">
        <f>O153*H153</f>
        <v>0</v>
      </c>
      <c r="Q153" s="193">
        <v>2.9999999999999997E-4</v>
      </c>
      <c r="R153" s="193">
        <f>Q153*H153</f>
        <v>2.9999999999999997E-4</v>
      </c>
      <c r="S153" s="193">
        <v>0</v>
      </c>
      <c r="T153" s="194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5" t="s">
        <v>225</v>
      </c>
      <c r="AT153" s="195" t="s">
        <v>163</v>
      </c>
      <c r="AU153" s="195" t="s">
        <v>135</v>
      </c>
      <c r="AY153" s="14" t="s">
        <v>128</v>
      </c>
      <c r="BE153" s="196">
        <f>IF(N153="základná",J153,0)</f>
        <v>0</v>
      </c>
      <c r="BF153" s="196">
        <f>IF(N153="znížená",J153,0)</f>
        <v>0</v>
      </c>
      <c r="BG153" s="196">
        <f>IF(N153="zákl. prenesená",J153,0)</f>
        <v>0</v>
      </c>
      <c r="BH153" s="196">
        <f>IF(N153="zníž. prenesená",J153,0)</f>
        <v>0</v>
      </c>
      <c r="BI153" s="196">
        <f>IF(N153="nulová",J153,0)</f>
        <v>0</v>
      </c>
      <c r="BJ153" s="14" t="s">
        <v>135</v>
      </c>
      <c r="BK153" s="197">
        <f>ROUND(I153*H153,3)</f>
        <v>0</v>
      </c>
      <c r="BL153" s="14" t="s">
        <v>197</v>
      </c>
      <c r="BM153" s="195" t="s">
        <v>230</v>
      </c>
    </row>
    <row r="154" spans="1:65" s="2" customFormat="1" ht="24.2" customHeight="1">
      <c r="A154" s="31"/>
      <c r="B154" s="32"/>
      <c r="C154" s="198" t="s">
        <v>231</v>
      </c>
      <c r="D154" s="198" t="s">
        <v>163</v>
      </c>
      <c r="E154" s="199" t="s">
        <v>232</v>
      </c>
      <c r="F154" s="200" t="s">
        <v>233</v>
      </c>
      <c r="G154" s="201" t="s">
        <v>195</v>
      </c>
      <c r="H154" s="202">
        <v>1</v>
      </c>
      <c r="I154" s="203"/>
      <c r="J154" s="202">
        <f>ROUND(I154*H154,3)</f>
        <v>0</v>
      </c>
      <c r="K154" s="204"/>
      <c r="L154" s="205"/>
      <c r="M154" s="206" t="s">
        <v>1</v>
      </c>
      <c r="N154" s="207" t="s">
        <v>45</v>
      </c>
      <c r="O154" s="68"/>
      <c r="P154" s="193">
        <f>O154*H154</f>
        <v>0</v>
      </c>
      <c r="Q154" s="193">
        <v>2.9999999999999997E-4</v>
      </c>
      <c r="R154" s="193">
        <f>Q154*H154</f>
        <v>2.9999999999999997E-4</v>
      </c>
      <c r="S154" s="193">
        <v>0</v>
      </c>
      <c r="T154" s="194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5" t="s">
        <v>225</v>
      </c>
      <c r="AT154" s="195" t="s">
        <v>163</v>
      </c>
      <c r="AU154" s="195" t="s">
        <v>135</v>
      </c>
      <c r="AY154" s="14" t="s">
        <v>128</v>
      </c>
      <c r="BE154" s="196">
        <f>IF(N154="základná",J154,0)</f>
        <v>0</v>
      </c>
      <c r="BF154" s="196">
        <f>IF(N154="znížená",J154,0)</f>
        <v>0</v>
      </c>
      <c r="BG154" s="196">
        <f>IF(N154="zákl. prenesená",J154,0)</f>
        <v>0</v>
      </c>
      <c r="BH154" s="196">
        <f>IF(N154="zníž. prenesená",J154,0)</f>
        <v>0</v>
      </c>
      <c r="BI154" s="196">
        <f>IF(N154="nulová",J154,0)</f>
        <v>0</v>
      </c>
      <c r="BJ154" s="14" t="s">
        <v>135</v>
      </c>
      <c r="BK154" s="197">
        <f>ROUND(I154*H154,3)</f>
        <v>0</v>
      </c>
      <c r="BL154" s="14" t="s">
        <v>197</v>
      </c>
      <c r="BM154" s="195" t="s">
        <v>234</v>
      </c>
    </row>
    <row r="155" spans="1:65" s="2" customFormat="1" ht="24.2" customHeight="1">
      <c r="A155" s="31"/>
      <c r="B155" s="32"/>
      <c r="C155" s="184" t="s">
        <v>235</v>
      </c>
      <c r="D155" s="184" t="s">
        <v>130</v>
      </c>
      <c r="E155" s="185" t="s">
        <v>236</v>
      </c>
      <c r="F155" s="186" t="s">
        <v>237</v>
      </c>
      <c r="G155" s="187" t="s">
        <v>154</v>
      </c>
      <c r="H155" s="188">
        <v>3.0000000000000001E-3</v>
      </c>
      <c r="I155" s="189"/>
      <c r="J155" s="188">
        <f>ROUND(I155*H155,3)</f>
        <v>0</v>
      </c>
      <c r="K155" s="190"/>
      <c r="L155" s="36"/>
      <c r="M155" s="191" t="s">
        <v>1</v>
      </c>
      <c r="N155" s="192" t="s">
        <v>45</v>
      </c>
      <c r="O155" s="68"/>
      <c r="P155" s="193">
        <f>O155*H155</f>
        <v>0</v>
      </c>
      <c r="Q155" s="193">
        <v>0</v>
      </c>
      <c r="R155" s="193">
        <f>Q155*H155</f>
        <v>0</v>
      </c>
      <c r="S155" s="193">
        <v>0</v>
      </c>
      <c r="T155" s="194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5" t="s">
        <v>197</v>
      </c>
      <c r="AT155" s="195" t="s">
        <v>130</v>
      </c>
      <c r="AU155" s="195" t="s">
        <v>135</v>
      </c>
      <c r="AY155" s="14" t="s">
        <v>128</v>
      </c>
      <c r="BE155" s="196">
        <f>IF(N155="základná",J155,0)</f>
        <v>0</v>
      </c>
      <c r="BF155" s="196">
        <f>IF(N155="znížená",J155,0)</f>
        <v>0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4" t="s">
        <v>135</v>
      </c>
      <c r="BK155" s="197">
        <f>ROUND(I155*H155,3)</f>
        <v>0</v>
      </c>
      <c r="BL155" s="14" t="s">
        <v>197</v>
      </c>
      <c r="BM155" s="195" t="s">
        <v>238</v>
      </c>
    </row>
    <row r="156" spans="1:65" s="12" customFormat="1" ht="22.9" customHeight="1">
      <c r="B156" s="168"/>
      <c r="C156" s="169"/>
      <c r="D156" s="170" t="s">
        <v>78</v>
      </c>
      <c r="E156" s="182" t="s">
        <v>239</v>
      </c>
      <c r="F156" s="182" t="s">
        <v>240</v>
      </c>
      <c r="G156" s="169"/>
      <c r="H156" s="169"/>
      <c r="I156" s="172"/>
      <c r="J156" s="183">
        <f>BK156</f>
        <v>0</v>
      </c>
      <c r="K156" s="169"/>
      <c r="L156" s="174"/>
      <c r="M156" s="175"/>
      <c r="N156" s="176"/>
      <c r="O156" s="176"/>
      <c r="P156" s="177">
        <f>P157</f>
        <v>0</v>
      </c>
      <c r="Q156" s="176"/>
      <c r="R156" s="177">
        <f>R157</f>
        <v>0.11686950000000002</v>
      </c>
      <c r="S156" s="176"/>
      <c r="T156" s="178">
        <f>T157</f>
        <v>0</v>
      </c>
      <c r="AR156" s="179" t="s">
        <v>135</v>
      </c>
      <c r="AT156" s="180" t="s">
        <v>78</v>
      </c>
      <c r="AU156" s="180" t="s">
        <v>87</v>
      </c>
      <c r="AY156" s="179" t="s">
        <v>128</v>
      </c>
      <c r="BK156" s="181">
        <f>BK157</f>
        <v>0</v>
      </c>
    </row>
    <row r="157" spans="1:65" s="2" customFormat="1" ht="14.45" customHeight="1">
      <c r="A157" s="31"/>
      <c r="B157" s="32"/>
      <c r="C157" s="184" t="s">
        <v>241</v>
      </c>
      <c r="D157" s="184" t="s">
        <v>130</v>
      </c>
      <c r="E157" s="185" t="s">
        <v>242</v>
      </c>
      <c r="F157" s="186" t="s">
        <v>243</v>
      </c>
      <c r="G157" s="187" t="s">
        <v>209</v>
      </c>
      <c r="H157" s="188">
        <v>1062.45</v>
      </c>
      <c r="I157" s="189"/>
      <c r="J157" s="188">
        <f>ROUND(I157*H157,3)</f>
        <v>0</v>
      </c>
      <c r="K157" s="190"/>
      <c r="L157" s="36"/>
      <c r="M157" s="208" t="s">
        <v>1</v>
      </c>
      <c r="N157" s="209" t="s">
        <v>45</v>
      </c>
      <c r="O157" s="210"/>
      <c r="P157" s="211">
        <f>O157*H157</f>
        <v>0</v>
      </c>
      <c r="Q157" s="211">
        <v>1.1E-4</v>
      </c>
      <c r="R157" s="211">
        <f>Q157*H157</f>
        <v>0.11686950000000002</v>
      </c>
      <c r="S157" s="211">
        <v>0</v>
      </c>
      <c r="T157" s="212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5" t="s">
        <v>197</v>
      </c>
      <c r="AT157" s="195" t="s">
        <v>130</v>
      </c>
      <c r="AU157" s="195" t="s">
        <v>135</v>
      </c>
      <c r="AY157" s="14" t="s">
        <v>128</v>
      </c>
      <c r="BE157" s="196">
        <f>IF(N157="základná",J157,0)</f>
        <v>0</v>
      </c>
      <c r="BF157" s="196">
        <f>IF(N157="znížená",J157,0)</f>
        <v>0</v>
      </c>
      <c r="BG157" s="196">
        <f>IF(N157="zákl. prenesená",J157,0)</f>
        <v>0</v>
      </c>
      <c r="BH157" s="196">
        <f>IF(N157="zníž. prenesená",J157,0)</f>
        <v>0</v>
      </c>
      <c r="BI157" s="196">
        <f>IF(N157="nulová",J157,0)</f>
        <v>0</v>
      </c>
      <c r="BJ157" s="14" t="s">
        <v>135</v>
      </c>
      <c r="BK157" s="197">
        <f>ROUND(I157*H157,3)</f>
        <v>0</v>
      </c>
      <c r="BL157" s="14" t="s">
        <v>197</v>
      </c>
      <c r="BM157" s="195" t="s">
        <v>244</v>
      </c>
    </row>
    <row r="158" spans="1:65" s="2" customFormat="1" ht="6.95" customHeight="1">
      <c r="A158" s="31"/>
      <c r="B158" s="51"/>
      <c r="C158" s="52"/>
      <c r="D158" s="52"/>
      <c r="E158" s="52"/>
      <c r="F158" s="52"/>
      <c r="G158" s="52"/>
      <c r="H158" s="52"/>
      <c r="I158" s="52"/>
      <c r="J158" s="52"/>
      <c r="K158" s="52"/>
      <c r="L158" s="36"/>
      <c r="M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</sheetData>
  <sheetProtection algorithmName="SHA-512" hashValue="sESq1dyuUG/nhUNLN8qlJYzYePWe8AsBz5C+ZTWAsVP2w3JM2e26MPirLt2Csg3pxzEIEQijRBnW4ErK+WF6uA==" saltValue="iFTNKpj1f0ANc6dPpqboi2i3oURPj2Fw9Wr3UadShC73HsftkscKg6gjmIuHyhRrzSEeF1/j8/KARXarx6eBJA==" spinCount="100000" sheet="1" objects="1" scenarios="1" formatColumns="0" formatRows="0" autoFilter="0"/>
  <autoFilter ref="C123:K157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4" t="s">
        <v>91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79</v>
      </c>
    </row>
    <row r="4" spans="1:46" s="1" customFormat="1" ht="24.95" customHeight="1">
      <c r="B4" s="17"/>
      <c r="D4" s="107" t="s">
        <v>98</v>
      </c>
      <c r="L4" s="17"/>
      <c r="M4" s="108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Revitalizácia športoviska v obci Soľ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99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245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25. 2. 2021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24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25</v>
      </c>
      <c r="F15" s="31"/>
      <c r="G15" s="31"/>
      <c r="H15" s="31"/>
      <c r="I15" s="109" t="s">
        <v>26</v>
      </c>
      <c r="J15" s="110" t="s">
        <v>27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26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23</v>
      </c>
      <c r="J20" s="110" t="s">
        <v>31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32</v>
      </c>
      <c r="F21" s="31"/>
      <c r="G21" s="31"/>
      <c r="H21" s="31"/>
      <c r="I21" s="109" t="s">
        <v>26</v>
      </c>
      <c r="J21" s="110" t="s">
        <v>33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36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37</v>
      </c>
      <c r="F24" s="31"/>
      <c r="G24" s="31"/>
      <c r="H24" s="31"/>
      <c r="I24" s="109" t="s">
        <v>26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38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39</v>
      </c>
      <c r="E30" s="31"/>
      <c r="F30" s="31"/>
      <c r="G30" s="31"/>
      <c r="H30" s="31"/>
      <c r="I30" s="31"/>
      <c r="J30" s="117">
        <f>ROUND(J126,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41</v>
      </c>
      <c r="G32" s="31"/>
      <c r="H32" s="31"/>
      <c r="I32" s="118" t="s">
        <v>40</v>
      </c>
      <c r="J32" s="118" t="s">
        <v>42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43</v>
      </c>
      <c r="E33" s="109" t="s">
        <v>44</v>
      </c>
      <c r="F33" s="120">
        <f>ROUND((SUM(BE126:BE201)),  2)</f>
        <v>0</v>
      </c>
      <c r="G33" s="31"/>
      <c r="H33" s="31"/>
      <c r="I33" s="121">
        <v>0.2</v>
      </c>
      <c r="J33" s="120">
        <f>ROUND(((SUM(BE126:BE201))*I33),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45</v>
      </c>
      <c r="F34" s="120">
        <f>ROUND((SUM(BF126:BF201)),  2)</f>
        <v>0</v>
      </c>
      <c r="G34" s="31"/>
      <c r="H34" s="31"/>
      <c r="I34" s="121">
        <v>0.2</v>
      </c>
      <c r="J34" s="120">
        <f>ROUND(((SUM(BF126:BF201))*I34),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46</v>
      </c>
      <c r="F35" s="120">
        <f>ROUND((SUM(BG126:BG201)),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47</v>
      </c>
      <c r="F36" s="120">
        <f>ROUND((SUM(BH126:BH201)),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48</v>
      </c>
      <c r="F37" s="120">
        <f>ROUND((SUM(BI126:BI201)),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49</v>
      </c>
      <c r="E39" s="124"/>
      <c r="F39" s="124"/>
      <c r="G39" s="125" t="s">
        <v>50</v>
      </c>
      <c r="H39" s="126" t="s">
        <v>51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52</v>
      </c>
      <c r="E50" s="130"/>
      <c r="F50" s="130"/>
      <c r="G50" s="129" t="s">
        <v>53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54</v>
      </c>
      <c r="E61" s="132"/>
      <c r="F61" s="133" t="s">
        <v>55</v>
      </c>
      <c r="G61" s="131" t="s">
        <v>54</v>
      </c>
      <c r="H61" s="132"/>
      <c r="I61" s="132"/>
      <c r="J61" s="134" t="s">
        <v>55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56</v>
      </c>
      <c r="E65" s="135"/>
      <c r="F65" s="135"/>
      <c r="G65" s="129" t="s">
        <v>57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54</v>
      </c>
      <c r="E76" s="132"/>
      <c r="F76" s="133" t="s">
        <v>55</v>
      </c>
      <c r="G76" s="131" t="s">
        <v>54</v>
      </c>
      <c r="H76" s="132"/>
      <c r="I76" s="132"/>
      <c r="J76" s="134" t="s">
        <v>55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3" t="str">
        <f>E7</f>
        <v>Revitalizácia športoviska v obci Soľ</v>
      </c>
      <c r="F85" s="264"/>
      <c r="G85" s="264"/>
      <c r="H85" s="264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15" t="str">
        <f>E9</f>
        <v>SO-02 - Multifunkčné ihrisko</v>
      </c>
      <c r="F87" s="265"/>
      <c r="G87" s="265"/>
      <c r="H87" s="265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>Obec Soľ</v>
      </c>
      <c r="G89" s="33"/>
      <c r="H89" s="33"/>
      <c r="I89" s="26" t="s">
        <v>20</v>
      </c>
      <c r="J89" s="63" t="str">
        <f>IF(J12="","",J12)</f>
        <v>25. 2. 2021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40.15" customHeight="1">
      <c r="A91" s="31"/>
      <c r="B91" s="32"/>
      <c r="C91" s="26" t="s">
        <v>22</v>
      </c>
      <c r="D91" s="33"/>
      <c r="E91" s="33"/>
      <c r="F91" s="24" t="str">
        <f>E15</f>
        <v>Obec Soľ, Soľ 161, 094 35 Soľ</v>
      </c>
      <c r="G91" s="33"/>
      <c r="H91" s="33"/>
      <c r="I91" s="26" t="s">
        <v>30</v>
      </c>
      <c r="J91" s="29" t="str">
        <f>E21</f>
        <v xml:space="preserve">J.M.J. Projekt, s.r.o., Bardejovska 511, Zborov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36</v>
      </c>
      <c r="J92" s="29" t="str">
        <f>E24</f>
        <v>Ing. arch. Marek Šarišský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102</v>
      </c>
      <c r="D94" s="141"/>
      <c r="E94" s="141"/>
      <c r="F94" s="141"/>
      <c r="G94" s="141"/>
      <c r="H94" s="141"/>
      <c r="I94" s="141"/>
      <c r="J94" s="142" t="s">
        <v>103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104</v>
      </c>
      <c r="D96" s="33"/>
      <c r="E96" s="33"/>
      <c r="F96" s="33"/>
      <c r="G96" s="33"/>
      <c r="H96" s="33"/>
      <c r="I96" s="33"/>
      <c r="J96" s="81">
        <f>J126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1:31" s="9" customFormat="1" ht="24.95" customHeight="1">
      <c r="B97" s="144"/>
      <c r="C97" s="145"/>
      <c r="D97" s="146" t="s">
        <v>106</v>
      </c>
      <c r="E97" s="147"/>
      <c r="F97" s="147"/>
      <c r="G97" s="147"/>
      <c r="H97" s="147"/>
      <c r="I97" s="147"/>
      <c r="J97" s="148">
        <f>J127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107</v>
      </c>
      <c r="E98" s="153"/>
      <c r="F98" s="153"/>
      <c r="G98" s="153"/>
      <c r="H98" s="153"/>
      <c r="I98" s="153"/>
      <c r="J98" s="154">
        <f>J128</f>
        <v>0</v>
      </c>
      <c r="K98" s="151"/>
      <c r="L98" s="155"/>
    </row>
    <row r="99" spans="1:31" s="10" customFormat="1" ht="19.899999999999999" customHeight="1">
      <c r="B99" s="150"/>
      <c r="C99" s="151"/>
      <c r="D99" s="152" t="s">
        <v>108</v>
      </c>
      <c r="E99" s="153"/>
      <c r="F99" s="153"/>
      <c r="G99" s="153"/>
      <c r="H99" s="153"/>
      <c r="I99" s="153"/>
      <c r="J99" s="154">
        <f>J140</f>
        <v>0</v>
      </c>
      <c r="K99" s="151"/>
      <c r="L99" s="155"/>
    </row>
    <row r="100" spans="1:31" s="10" customFormat="1" ht="19.899999999999999" customHeight="1">
      <c r="B100" s="150"/>
      <c r="C100" s="151"/>
      <c r="D100" s="152" t="s">
        <v>246</v>
      </c>
      <c r="E100" s="153"/>
      <c r="F100" s="153"/>
      <c r="G100" s="153"/>
      <c r="H100" s="153"/>
      <c r="I100" s="153"/>
      <c r="J100" s="154">
        <f>J150</f>
        <v>0</v>
      </c>
      <c r="K100" s="151"/>
      <c r="L100" s="155"/>
    </row>
    <row r="101" spans="1:31" s="10" customFormat="1" ht="19.899999999999999" customHeight="1">
      <c r="B101" s="150"/>
      <c r="C101" s="151"/>
      <c r="D101" s="152" t="s">
        <v>109</v>
      </c>
      <c r="E101" s="153"/>
      <c r="F101" s="153"/>
      <c r="G101" s="153"/>
      <c r="H101" s="153"/>
      <c r="I101" s="153"/>
      <c r="J101" s="154">
        <f>J160</f>
        <v>0</v>
      </c>
      <c r="K101" s="151"/>
      <c r="L101" s="155"/>
    </row>
    <row r="102" spans="1:31" s="10" customFormat="1" ht="19.899999999999999" customHeight="1">
      <c r="B102" s="150"/>
      <c r="C102" s="151"/>
      <c r="D102" s="152" t="s">
        <v>110</v>
      </c>
      <c r="E102" s="153"/>
      <c r="F102" s="153"/>
      <c r="G102" s="153"/>
      <c r="H102" s="153"/>
      <c r="I102" s="153"/>
      <c r="J102" s="154">
        <f>J167</f>
        <v>0</v>
      </c>
      <c r="K102" s="151"/>
      <c r="L102" s="155"/>
    </row>
    <row r="103" spans="1:31" s="9" customFormat="1" ht="24.95" customHeight="1">
      <c r="B103" s="144"/>
      <c r="C103" s="145"/>
      <c r="D103" s="146" t="s">
        <v>111</v>
      </c>
      <c r="E103" s="147"/>
      <c r="F103" s="147"/>
      <c r="G103" s="147"/>
      <c r="H103" s="147"/>
      <c r="I103" s="147"/>
      <c r="J103" s="148">
        <f>J170</f>
        <v>0</v>
      </c>
      <c r="K103" s="145"/>
      <c r="L103" s="149"/>
    </row>
    <row r="104" spans="1:31" s="10" customFormat="1" ht="19.899999999999999" customHeight="1">
      <c r="B104" s="150"/>
      <c r="C104" s="151"/>
      <c r="D104" s="152" t="s">
        <v>112</v>
      </c>
      <c r="E104" s="153"/>
      <c r="F104" s="153"/>
      <c r="G104" s="153"/>
      <c r="H104" s="153"/>
      <c r="I104" s="153"/>
      <c r="J104" s="154">
        <f>J171</f>
        <v>0</v>
      </c>
      <c r="K104" s="151"/>
      <c r="L104" s="155"/>
    </row>
    <row r="105" spans="1:31" s="9" customFormat="1" ht="24.95" customHeight="1">
      <c r="B105" s="144"/>
      <c r="C105" s="145"/>
      <c r="D105" s="146" t="s">
        <v>247</v>
      </c>
      <c r="E105" s="147"/>
      <c r="F105" s="147"/>
      <c r="G105" s="147"/>
      <c r="H105" s="147"/>
      <c r="I105" s="147"/>
      <c r="J105" s="148">
        <f>J186</f>
        <v>0</v>
      </c>
      <c r="K105" s="145"/>
      <c r="L105" s="149"/>
    </row>
    <row r="106" spans="1:31" s="10" customFormat="1" ht="19.899999999999999" customHeight="1">
      <c r="B106" s="150"/>
      <c r="C106" s="151"/>
      <c r="D106" s="152" t="s">
        <v>248</v>
      </c>
      <c r="E106" s="153"/>
      <c r="F106" s="153"/>
      <c r="G106" s="153"/>
      <c r="H106" s="153"/>
      <c r="I106" s="153"/>
      <c r="J106" s="154">
        <f>J187</f>
        <v>0</v>
      </c>
      <c r="K106" s="151"/>
      <c r="L106" s="155"/>
    </row>
    <row r="107" spans="1:31" s="2" customFormat="1" ht="21.75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31" s="2" customFormat="1" ht="6.95" customHeight="1">
      <c r="A112" s="31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5" customHeight="1">
      <c r="A113" s="31"/>
      <c r="B113" s="32"/>
      <c r="C113" s="20" t="s">
        <v>114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14</v>
      </c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6.5" customHeight="1">
      <c r="A116" s="31"/>
      <c r="B116" s="32"/>
      <c r="C116" s="33"/>
      <c r="D116" s="33"/>
      <c r="E116" s="263" t="str">
        <f>E7</f>
        <v>Revitalizácia športoviska v obci Soľ</v>
      </c>
      <c r="F116" s="264"/>
      <c r="G116" s="264"/>
      <c r="H116" s="264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99</v>
      </c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15" t="str">
        <f>E9</f>
        <v>SO-02 - Multifunkčné ihrisko</v>
      </c>
      <c r="F118" s="265"/>
      <c r="G118" s="265"/>
      <c r="H118" s="265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18</v>
      </c>
      <c r="D120" s="33"/>
      <c r="E120" s="33"/>
      <c r="F120" s="24" t="str">
        <f>F12</f>
        <v>Obec Soľ</v>
      </c>
      <c r="G120" s="33"/>
      <c r="H120" s="33"/>
      <c r="I120" s="26" t="s">
        <v>20</v>
      </c>
      <c r="J120" s="63" t="str">
        <f>IF(J12="","",J12)</f>
        <v>25. 2. 2021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40.15" customHeight="1">
      <c r="A122" s="31"/>
      <c r="B122" s="32"/>
      <c r="C122" s="26" t="s">
        <v>22</v>
      </c>
      <c r="D122" s="33"/>
      <c r="E122" s="33"/>
      <c r="F122" s="24" t="str">
        <f>E15</f>
        <v>Obec Soľ, Soľ 161, 094 35 Soľ</v>
      </c>
      <c r="G122" s="33"/>
      <c r="H122" s="33"/>
      <c r="I122" s="26" t="s">
        <v>30</v>
      </c>
      <c r="J122" s="29" t="str">
        <f>E21</f>
        <v xml:space="preserve">J.M.J. Projekt, s.r.o., Bardejovska 511, Zborov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25.7" customHeight="1">
      <c r="A123" s="31"/>
      <c r="B123" s="32"/>
      <c r="C123" s="26" t="s">
        <v>28</v>
      </c>
      <c r="D123" s="33"/>
      <c r="E123" s="33"/>
      <c r="F123" s="24" t="str">
        <f>IF(E18="","",E18)</f>
        <v>Vyplň údaj</v>
      </c>
      <c r="G123" s="33"/>
      <c r="H123" s="33"/>
      <c r="I123" s="26" t="s">
        <v>36</v>
      </c>
      <c r="J123" s="29" t="str">
        <f>E24</f>
        <v>Ing. arch. Marek Šarišský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56"/>
      <c r="B125" s="157"/>
      <c r="C125" s="158" t="s">
        <v>115</v>
      </c>
      <c r="D125" s="159" t="s">
        <v>64</v>
      </c>
      <c r="E125" s="159" t="s">
        <v>60</v>
      </c>
      <c r="F125" s="159" t="s">
        <v>61</v>
      </c>
      <c r="G125" s="159" t="s">
        <v>116</v>
      </c>
      <c r="H125" s="159" t="s">
        <v>117</v>
      </c>
      <c r="I125" s="159" t="s">
        <v>118</v>
      </c>
      <c r="J125" s="160" t="s">
        <v>103</v>
      </c>
      <c r="K125" s="161" t="s">
        <v>119</v>
      </c>
      <c r="L125" s="162"/>
      <c r="M125" s="72" t="s">
        <v>1</v>
      </c>
      <c r="N125" s="73" t="s">
        <v>43</v>
      </c>
      <c r="O125" s="73" t="s">
        <v>120</v>
      </c>
      <c r="P125" s="73" t="s">
        <v>121</v>
      </c>
      <c r="Q125" s="73" t="s">
        <v>122</v>
      </c>
      <c r="R125" s="73" t="s">
        <v>123</v>
      </c>
      <c r="S125" s="73" t="s">
        <v>124</v>
      </c>
      <c r="T125" s="74" t="s">
        <v>125</v>
      </c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</row>
    <row r="126" spans="1:63" s="2" customFormat="1" ht="22.9" customHeight="1">
      <c r="A126" s="31"/>
      <c r="B126" s="32"/>
      <c r="C126" s="79" t="s">
        <v>104</v>
      </c>
      <c r="D126" s="33"/>
      <c r="E126" s="33"/>
      <c r="F126" s="33"/>
      <c r="G126" s="33"/>
      <c r="H126" s="33"/>
      <c r="I126" s="33"/>
      <c r="J126" s="163">
        <f>BK126</f>
        <v>0</v>
      </c>
      <c r="K126" s="33"/>
      <c r="L126" s="36"/>
      <c r="M126" s="75"/>
      <c r="N126" s="164"/>
      <c r="O126" s="76"/>
      <c r="P126" s="165">
        <f>P127+P170+P186</f>
        <v>0</v>
      </c>
      <c r="Q126" s="76"/>
      <c r="R126" s="165">
        <f>R127+R170+R186</f>
        <v>426.56367176000009</v>
      </c>
      <c r="S126" s="76"/>
      <c r="T126" s="166">
        <f>T127+T170+T186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78</v>
      </c>
      <c r="AU126" s="14" t="s">
        <v>105</v>
      </c>
      <c r="BK126" s="167">
        <f>BK127+BK170+BK186</f>
        <v>0</v>
      </c>
    </row>
    <row r="127" spans="1:63" s="12" customFormat="1" ht="25.9" customHeight="1">
      <c r="B127" s="168"/>
      <c r="C127" s="169"/>
      <c r="D127" s="170" t="s">
        <v>78</v>
      </c>
      <c r="E127" s="171" t="s">
        <v>126</v>
      </c>
      <c r="F127" s="171" t="s">
        <v>127</v>
      </c>
      <c r="G127" s="169"/>
      <c r="H127" s="169"/>
      <c r="I127" s="172"/>
      <c r="J127" s="173">
        <f>BK127</f>
        <v>0</v>
      </c>
      <c r="K127" s="169"/>
      <c r="L127" s="174"/>
      <c r="M127" s="175"/>
      <c r="N127" s="176"/>
      <c r="O127" s="176"/>
      <c r="P127" s="177">
        <f>P128+P140+P150+P160+P167</f>
        <v>0</v>
      </c>
      <c r="Q127" s="176"/>
      <c r="R127" s="177">
        <f>R128+R140+R150+R160+R167</f>
        <v>424.8597337600001</v>
      </c>
      <c r="S127" s="176"/>
      <c r="T127" s="178">
        <f>T128+T140+T150+T160+T167</f>
        <v>0</v>
      </c>
      <c r="AR127" s="179" t="s">
        <v>87</v>
      </c>
      <c r="AT127" s="180" t="s">
        <v>78</v>
      </c>
      <c r="AU127" s="180" t="s">
        <v>79</v>
      </c>
      <c r="AY127" s="179" t="s">
        <v>128</v>
      </c>
      <c r="BK127" s="181">
        <f>BK128+BK140+BK150+BK160+BK167</f>
        <v>0</v>
      </c>
    </row>
    <row r="128" spans="1:63" s="12" customFormat="1" ht="22.9" customHeight="1">
      <c r="B128" s="168"/>
      <c r="C128" s="169"/>
      <c r="D128" s="170" t="s">
        <v>78</v>
      </c>
      <c r="E128" s="182" t="s">
        <v>87</v>
      </c>
      <c r="F128" s="182" t="s">
        <v>129</v>
      </c>
      <c r="G128" s="169"/>
      <c r="H128" s="169"/>
      <c r="I128" s="172"/>
      <c r="J128" s="183">
        <f>BK128</f>
        <v>0</v>
      </c>
      <c r="K128" s="169"/>
      <c r="L128" s="174"/>
      <c r="M128" s="175"/>
      <c r="N128" s="176"/>
      <c r="O128" s="176"/>
      <c r="P128" s="177">
        <f>SUM(P129:P139)</f>
        <v>0</v>
      </c>
      <c r="Q128" s="176"/>
      <c r="R128" s="177">
        <f>SUM(R129:R139)</f>
        <v>0</v>
      </c>
      <c r="S128" s="176"/>
      <c r="T128" s="178">
        <f>SUM(T129:T139)</f>
        <v>0</v>
      </c>
      <c r="AR128" s="179" t="s">
        <v>87</v>
      </c>
      <c r="AT128" s="180" t="s">
        <v>78</v>
      </c>
      <c r="AU128" s="180" t="s">
        <v>87</v>
      </c>
      <c r="AY128" s="179" t="s">
        <v>128</v>
      </c>
      <c r="BK128" s="181">
        <f>SUM(BK129:BK139)</f>
        <v>0</v>
      </c>
    </row>
    <row r="129" spans="1:65" s="2" customFormat="1" ht="24.2" customHeight="1">
      <c r="A129" s="31"/>
      <c r="B129" s="32"/>
      <c r="C129" s="184" t="s">
        <v>87</v>
      </c>
      <c r="D129" s="184" t="s">
        <v>130</v>
      </c>
      <c r="E129" s="185" t="s">
        <v>249</v>
      </c>
      <c r="F129" s="186" t="s">
        <v>250</v>
      </c>
      <c r="G129" s="187" t="s">
        <v>133</v>
      </c>
      <c r="H129" s="188">
        <v>151.08000000000001</v>
      </c>
      <c r="I129" s="189"/>
      <c r="J129" s="188">
        <f t="shared" ref="J129:J139" si="0">ROUND(I129*H129,3)</f>
        <v>0</v>
      </c>
      <c r="K129" s="190"/>
      <c r="L129" s="36"/>
      <c r="M129" s="191" t="s">
        <v>1</v>
      </c>
      <c r="N129" s="192" t="s">
        <v>45</v>
      </c>
      <c r="O129" s="68"/>
      <c r="P129" s="193">
        <f t="shared" ref="P129:P139" si="1">O129*H129</f>
        <v>0</v>
      </c>
      <c r="Q129" s="193">
        <v>0</v>
      </c>
      <c r="R129" s="193">
        <f t="shared" ref="R129:R139" si="2">Q129*H129</f>
        <v>0</v>
      </c>
      <c r="S129" s="193">
        <v>0</v>
      </c>
      <c r="T129" s="194">
        <f t="shared" ref="T129:T139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134</v>
      </c>
      <c r="AT129" s="195" t="s">
        <v>130</v>
      </c>
      <c r="AU129" s="195" t="s">
        <v>135</v>
      </c>
      <c r="AY129" s="14" t="s">
        <v>128</v>
      </c>
      <c r="BE129" s="196">
        <f t="shared" ref="BE129:BE139" si="4">IF(N129="základná",J129,0)</f>
        <v>0</v>
      </c>
      <c r="BF129" s="196">
        <f t="shared" ref="BF129:BF139" si="5">IF(N129="znížená",J129,0)</f>
        <v>0</v>
      </c>
      <c r="BG129" s="196">
        <f t="shared" ref="BG129:BG139" si="6">IF(N129="zákl. prenesená",J129,0)</f>
        <v>0</v>
      </c>
      <c r="BH129" s="196">
        <f t="shared" ref="BH129:BH139" si="7">IF(N129="zníž. prenesená",J129,0)</f>
        <v>0</v>
      </c>
      <c r="BI129" s="196">
        <f t="shared" ref="BI129:BI139" si="8">IF(N129="nulová",J129,0)</f>
        <v>0</v>
      </c>
      <c r="BJ129" s="14" t="s">
        <v>135</v>
      </c>
      <c r="BK129" s="197">
        <f t="shared" ref="BK129:BK139" si="9">ROUND(I129*H129,3)</f>
        <v>0</v>
      </c>
      <c r="BL129" s="14" t="s">
        <v>134</v>
      </c>
      <c r="BM129" s="195" t="s">
        <v>251</v>
      </c>
    </row>
    <row r="130" spans="1:65" s="2" customFormat="1" ht="14.45" customHeight="1">
      <c r="A130" s="31"/>
      <c r="B130" s="32"/>
      <c r="C130" s="184" t="s">
        <v>135</v>
      </c>
      <c r="D130" s="184" t="s">
        <v>130</v>
      </c>
      <c r="E130" s="185" t="s">
        <v>252</v>
      </c>
      <c r="F130" s="186" t="s">
        <v>253</v>
      </c>
      <c r="G130" s="187" t="s">
        <v>133</v>
      </c>
      <c r="H130" s="188">
        <v>7.7039999999999997</v>
      </c>
      <c r="I130" s="189"/>
      <c r="J130" s="188">
        <f t="shared" si="0"/>
        <v>0</v>
      </c>
      <c r="K130" s="190"/>
      <c r="L130" s="36"/>
      <c r="M130" s="191" t="s">
        <v>1</v>
      </c>
      <c r="N130" s="192" t="s">
        <v>45</v>
      </c>
      <c r="O130" s="68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134</v>
      </c>
      <c r="AT130" s="195" t="s">
        <v>130</v>
      </c>
      <c r="AU130" s="195" t="s">
        <v>135</v>
      </c>
      <c r="AY130" s="14" t="s">
        <v>128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135</v>
      </c>
      <c r="BK130" s="197">
        <f t="shared" si="9"/>
        <v>0</v>
      </c>
      <c r="BL130" s="14" t="s">
        <v>134</v>
      </c>
      <c r="BM130" s="195" t="s">
        <v>254</v>
      </c>
    </row>
    <row r="131" spans="1:65" s="2" customFormat="1" ht="24.2" customHeight="1">
      <c r="A131" s="31"/>
      <c r="B131" s="32"/>
      <c r="C131" s="184" t="s">
        <v>140</v>
      </c>
      <c r="D131" s="184" t="s">
        <v>130</v>
      </c>
      <c r="E131" s="185" t="s">
        <v>255</v>
      </c>
      <c r="F131" s="186" t="s">
        <v>256</v>
      </c>
      <c r="G131" s="187" t="s">
        <v>133</v>
      </c>
      <c r="H131" s="188">
        <v>7.7039999999999997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45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134</v>
      </c>
      <c r="AT131" s="195" t="s">
        <v>130</v>
      </c>
      <c r="AU131" s="195" t="s">
        <v>135</v>
      </c>
      <c r="AY131" s="14" t="s">
        <v>128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135</v>
      </c>
      <c r="BK131" s="197">
        <f t="shared" si="9"/>
        <v>0</v>
      </c>
      <c r="BL131" s="14" t="s">
        <v>134</v>
      </c>
      <c r="BM131" s="195" t="s">
        <v>257</v>
      </c>
    </row>
    <row r="132" spans="1:65" s="2" customFormat="1" ht="14.45" customHeight="1">
      <c r="A132" s="31"/>
      <c r="B132" s="32"/>
      <c r="C132" s="184" t="s">
        <v>134</v>
      </c>
      <c r="D132" s="184" t="s">
        <v>130</v>
      </c>
      <c r="E132" s="185" t="s">
        <v>258</v>
      </c>
      <c r="F132" s="186" t="s">
        <v>259</v>
      </c>
      <c r="G132" s="187" t="s">
        <v>133</v>
      </c>
      <c r="H132" s="188">
        <v>19.559999999999999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45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134</v>
      </c>
      <c r="AT132" s="195" t="s">
        <v>130</v>
      </c>
      <c r="AU132" s="195" t="s">
        <v>135</v>
      </c>
      <c r="AY132" s="14" t="s">
        <v>128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135</v>
      </c>
      <c r="BK132" s="197">
        <f t="shared" si="9"/>
        <v>0</v>
      </c>
      <c r="BL132" s="14" t="s">
        <v>134</v>
      </c>
      <c r="BM132" s="195" t="s">
        <v>260</v>
      </c>
    </row>
    <row r="133" spans="1:65" s="2" customFormat="1" ht="37.9" customHeight="1">
      <c r="A133" s="31"/>
      <c r="B133" s="32"/>
      <c r="C133" s="184" t="s">
        <v>147</v>
      </c>
      <c r="D133" s="184" t="s">
        <v>130</v>
      </c>
      <c r="E133" s="185" t="s">
        <v>261</v>
      </c>
      <c r="F133" s="186" t="s">
        <v>262</v>
      </c>
      <c r="G133" s="187" t="s">
        <v>133</v>
      </c>
      <c r="H133" s="188">
        <v>19.559999999999999</v>
      </c>
      <c r="I133" s="189"/>
      <c r="J133" s="188">
        <f t="shared" si="0"/>
        <v>0</v>
      </c>
      <c r="K133" s="190"/>
      <c r="L133" s="36"/>
      <c r="M133" s="191" t="s">
        <v>1</v>
      </c>
      <c r="N133" s="192" t="s">
        <v>45</v>
      </c>
      <c r="O133" s="6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134</v>
      </c>
      <c r="AT133" s="195" t="s">
        <v>130</v>
      </c>
      <c r="AU133" s="195" t="s">
        <v>135</v>
      </c>
      <c r="AY133" s="14" t="s">
        <v>128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135</v>
      </c>
      <c r="BK133" s="197">
        <f t="shared" si="9"/>
        <v>0</v>
      </c>
      <c r="BL133" s="14" t="s">
        <v>134</v>
      </c>
      <c r="BM133" s="195" t="s">
        <v>263</v>
      </c>
    </row>
    <row r="134" spans="1:65" s="2" customFormat="1" ht="37.9" customHeight="1">
      <c r="A134" s="31"/>
      <c r="B134" s="32"/>
      <c r="C134" s="184" t="s">
        <v>151</v>
      </c>
      <c r="D134" s="184" t="s">
        <v>130</v>
      </c>
      <c r="E134" s="185" t="s">
        <v>264</v>
      </c>
      <c r="F134" s="186" t="s">
        <v>265</v>
      </c>
      <c r="G134" s="187" t="s">
        <v>133</v>
      </c>
      <c r="H134" s="188">
        <v>178.34399999999999</v>
      </c>
      <c r="I134" s="189"/>
      <c r="J134" s="188">
        <f t="shared" si="0"/>
        <v>0</v>
      </c>
      <c r="K134" s="190"/>
      <c r="L134" s="36"/>
      <c r="M134" s="191" t="s">
        <v>1</v>
      </c>
      <c r="N134" s="192" t="s">
        <v>45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134</v>
      </c>
      <c r="AT134" s="195" t="s">
        <v>130</v>
      </c>
      <c r="AU134" s="195" t="s">
        <v>135</v>
      </c>
      <c r="AY134" s="14" t="s">
        <v>128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135</v>
      </c>
      <c r="BK134" s="197">
        <f t="shared" si="9"/>
        <v>0</v>
      </c>
      <c r="BL134" s="14" t="s">
        <v>134</v>
      </c>
      <c r="BM134" s="195" t="s">
        <v>266</v>
      </c>
    </row>
    <row r="135" spans="1:65" s="2" customFormat="1" ht="37.9" customHeight="1">
      <c r="A135" s="31"/>
      <c r="B135" s="32"/>
      <c r="C135" s="184" t="s">
        <v>157</v>
      </c>
      <c r="D135" s="184" t="s">
        <v>130</v>
      </c>
      <c r="E135" s="185" t="s">
        <v>267</v>
      </c>
      <c r="F135" s="186" t="s">
        <v>268</v>
      </c>
      <c r="G135" s="187" t="s">
        <v>133</v>
      </c>
      <c r="H135" s="188">
        <v>178.34399999999999</v>
      </c>
      <c r="I135" s="189"/>
      <c r="J135" s="188">
        <f t="shared" si="0"/>
        <v>0</v>
      </c>
      <c r="K135" s="190"/>
      <c r="L135" s="36"/>
      <c r="M135" s="191" t="s">
        <v>1</v>
      </c>
      <c r="N135" s="192" t="s">
        <v>45</v>
      </c>
      <c r="O135" s="68"/>
      <c r="P135" s="193">
        <f t="shared" si="1"/>
        <v>0</v>
      </c>
      <c r="Q135" s="193">
        <v>0</v>
      </c>
      <c r="R135" s="193">
        <f t="shared" si="2"/>
        <v>0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134</v>
      </c>
      <c r="AT135" s="195" t="s">
        <v>130</v>
      </c>
      <c r="AU135" s="195" t="s">
        <v>135</v>
      </c>
      <c r="AY135" s="14" t="s">
        <v>128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135</v>
      </c>
      <c r="BK135" s="197">
        <f t="shared" si="9"/>
        <v>0</v>
      </c>
      <c r="BL135" s="14" t="s">
        <v>134</v>
      </c>
      <c r="BM135" s="195" t="s">
        <v>269</v>
      </c>
    </row>
    <row r="136" spans="1:65" s="2" customFormat="1" ht="24.2" customHeight="1">
      <c r="A136" s="31"/>
      <c r="B136" s="32"/>
      <c r="C136" s="184" t="s">
        <v>162</v>
      </c>
      <c r="D136" s="184" t="s">
        <v>130</v>
      </c>
      <c r="E136" s="185" t="s">
        <v>270</v>
      </c>
      <c r="F136" s="186" t="s">
        <v>271</v>
      </c>
      <c r="G136" s="187" t="s">
        <v>133</v>
      </c>
      <c r="H136" s="188">
        <v>178.34399999999999</v>
      </c>
      <c r="I136" s="189"/>
      <c r="J136" s="188">
        <f t="shared" si="0"/>
        <v>0</v>
      </c>
      <c r="K136" s="190"/>
      <c r="L136" s="36"/>
      <c r="M136" s="191" t="s">
        <v>1</v>
      </c>
      <c r="N136" s="192" t="s">
        <v>45</v>
      </c>
      <c r="O136" s="68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134</v>
      </c>
      <c r="AT136" s="195" t="s">
        <v>130</v>
      </c>
      <c r="AU136" s="195" t="s">
        <v>135</v>
      </c>
      <c r="AY136" s="14" t="s">
        <v>128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135</v>
      </c>
      <c r="BK136" s="197">
        <f t="shared" si="9"/>
        <v>0</v>
      </c>
      <c r="BL136" s="14" t="s">
        <v>134</v>
      </c>
      <c r="BM136" s="195" t="s">
        <v>272</v>
      </c>
    </row>
    <row r="137" spans="1:65" s="2" customFormat="1" ht="14.45" customHeight="1">
      <c r="A137" s="31"/>
      <c r="B137" s="32"/>
      <c r="C137" s="184" t="s">
        <v>168</v>
      </c>
      <c r="D137" s="184" t="s">
        <v>130</v>
      </c>
      <c r="E137" s="185" t="s">
        <v>273</v>
      </c>
      <c r="F137" s="186" t="s">
        <v>274</v>
      </c>
      <c r="G137" s="187" t="s">
        <v>133</v>
      </c>
      <c r="H137" s="188">
        <v>178.34399999999999</v>
      </c>
      <c r="I137" s="189"/>
      <c r="J137" s="188">
        <f t="shared" si="0"/>
        <v>0</v>
      </c>
      <c r="K137" s="190"/>
      <c r="L137" s="36"/>
      <c r="M137" s="191" t="s">
        <v>1</v>
      </c>
      <c r="N137" s="192" t="s">
        <v>45</v>
      </c>
      <c r="O137" s="6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134</v>
      </c>
      <c r="AT137" s="195" t="s">
        <v>130</v>
      </c>
      <c r="AU137" s="195" t="s">
        <v>135</v>
      </c>
      <c r="AY137" s="14" t="s">
        <v>128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135</v>
      </c>
      <c r="BK137" s="197">
        <f t="shared" si="9"/>
        <v>0</v>
      </c>
      <c r="BL137" s="14" t="s">
        <v>134</v>
      </c>
      <c r="BM137" s="195" t="s">
        <v>275</v>
      </c>
    </row>
    <row r="138" spans="1:65" s="2" customFormat="1" ht="24.2" customHeight="1">
      <c r="A138" s="31"/>
      <c r="B138" s="32"/>
      <c r="C138" s="184" t="s">
        <v>172</v>
      </c>
      <c r="D138" s="184" t="s">
        <v>130</v>
      </c>
      <c r="E138" s="185" t="s">
        <v>276</v>
      </c>
      <c r="F138" s="186" t="s">
        <v>277</v>
      </c>
      <c r="G138" s="187" t="s">
        <v>133</v>
      </c>
      <c r="H138" s="188">
        <v>19.559999999999999</v>
      </c>
      <c r="I138" s="189"/>
      <c r="J138" s="188">
        <f t="shared" si="0"/>
        <v>0</v>
      </c>
      <c r="K138" s="190"/>
      <c r="L138" s="36"/>
      <c r="M138" s="191" t="s">
        <v>1</v>
      </c>
      <c r="N138" s="192" t="s">
        <v>45</v>
      </c>
      <c r="O138" s="68"/>
      <c r="P138" s="193">
        <f t="shared" si="1"/>
        <v>0</v>
      </c>
      <c r="Q138" s="193">
        <v>0</v>
      </c>
      <c r="R138" s="193">
        <f t="shared" si="2"/>
        <v>0</v>
      </c>
      <c r="S138" s="193">
        <v>0</v>
      </c>
      <c r="T138" s="19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134</v>
      </c>
      <c r="AT138" s="195" t="s">
        <v>130</v>
      </c>
      <c r="AU138" s="195" t="s">
        <v>135</v>
      </c>
      <c r="AY138" s="14" t="s">
        <v>128</v>
      </c>
      <c r="BE138" s="196">
        <f t="shared" si="4"/>
        <v>0</v>
      </c>
      <c r="BF138" s="196">
        <f t="shared" si="5"/>
        <v>0</v>
      </c>
      <c r="BG138" s="196">
        <f t="shared" si="6"/>
        <v>0</v>
      </c>
      <c r="BH138" s="196">
        <f t="shared" si="7"/>
        <v>0</v>
      </c>
      <c r="BI138" s="196">
        <f t="shared" si="8"/>
        <v>0</v>
      </c>
      <c r="BJ138" s="14" t="s">
        <v>135</v>
      </c>
      <c r="BK138" s="197">
        <f t="shared" si="9"/>
        <v>0</v>
      </c>
      <c r="BL138" s="14" t="s">
        <v>134</v>
      </c>
      <c r="BM138" s="195" t="s">
        <v>278</v>
      </c>
    </row>
    <row r="139" spans="1:65" s="2" customFormat="1" ht="14.45" customHeight="1">
      <c r="A139" s="31"/>
      <c r="B139" s="32"/>
      <c r="C139" s="184" t="s">
        <v>176</v>
      </c>
      <c r="D139" s="184" t="s">
        <v>130</v>
      </c>
      <c r="E139" s="185" t="s">
        <v>279</v>
      </c>
      <c r="F139" s="186" t="s">
        <v>280</v>
      </c>
      <c r="G139" s="187" t="s">
        <v>160</v>
      </c>
      <c r="H139" s="188">
        <v>602</v>
      </c>
      <c r="I139" s="189"/>
      <c r="J139" s="188">
        <f t="shared" si="0"/>
        <v>0</v>
      </c>
      <c r="K139" s="190"/>
      <c r="L139" s="36"/>
      <c r="M139" s="191" t="s">
        <v>1</v>
      </c>
      <c r="N139" s="192" t="s">
        <v>45</v>
      </c>
      <c r="O139" s="68"/>
      <c r="P139" s="193">
        <f t="shared" si="1"/>
        <v>0</v>
      </c>
      <c r="Q139" s="193">
        <v>0</v>
      </c>
      <c r="R139" s="193">
        <f t="shared" si="2"/>
        <v>0</v>
      </c>
      <c r="S139" s="193">
        <v>0</v>
      </c>
      <c r="T139" s="194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134</v>
      </c>
      <c r="AT139" s="195" t="s">
        <v>130</v>
      </c>
      <c r="AU139" s="195" t="s">
        <v>135</v>
      </c>
      <c r="AY139" s="14" t="s">
        <v>128</v>
      </c>
      <c r="BE139" s="196">
        <f t="shared" si="4"/>
        <v>0</v>
      </c>
      <c r="BF139" s="196">
        <f t="shared" si="5"/>
        <v>0</v>
      </c>
      <c r="BG139" s="196">
        <f t="shared" si="6"/>
        <v>0</v>
      </c>
      <c r="BH139" s="196">
        <f t="shared" si="7"/>
        <v>0</v>
      </c>
      <c r="BI139" s="196">
        <f t="shared" si="8"/>
        <v>0</v>
      </c>
      <c r="BJ139" s="14" t="s">
        <v>135</v>
      </c>
      <c r="BK139" s="197">
        <f t="shared" si="9"/>
        <v>0</v>
      </c>
      <c r="BL139" s="14" t="s">
        <v>134</v>
      </c>
      <c r="BM139" s="195" t="s">
        <v>281</v>
      </c>
    </row>
    <row r="140" spans="1:65" s="12" customFormat="1" ht="22.9" customHeight="1">
      <c r="B140" s="168"/>
      <c r="C140" s="169"/>
      <c r="D140" s="170" t="s">
        <v>78</v>
      </c>
      <c r="E140" s="182" t="s">
        <v>135</v>
      </c>
      <c r="F140" s="182" t="s">
        <v>156</v>
      </c>
      <c r="G140" s="169"/>
      <c r="H140" s="169"/>
      <c r="I140" s="172"/>
      <c r="J140" s="183">
        <f>BK140</f>
        <v>0</v>
      </c>
      <c r="K140" s="169"/>
      <c r="L140" s="174"/>
      <c r="M140" s="175"/>
      <c r="N140" s="176"/>
      <c r="O140" s="176"/>
      <c r="P140" s="177">
        <f>SUM(P141:P149)</f>
        <v>0</v>
      </c>
      <c r="Q140" s="176"/>
      <c r="R140" s="177">
        <f>SUM(R141:R149)</f>
        <v>55.997044159999994</v>
      </c>
      <c r="S140" s="176"/>
      <c r="T140" s="178">
        <f>SUM(T141:T149)</f>
        <v>0</v>
      </c>
      <c r="AR140" s="179" t="s">
        <v>87</v>
      </c>
      <c r="AT140" s="180" t="s">
        <v>78</v>
      </c>
      <c r="AU140" s="180" t="s">
        <v>87</v>
      </c>
      <c r="AY140" s="179" t="s">
        <v>128</v>
      </c>
      <c r="BK140" s="181">
        <f>SUM(BK141:BK149)</f>
        <v>0</v>
      </c>
    </row>
    <row r="141" spans="1:65" s="2" customFormat="1" ht="24.2" customHeight="1">
      <c r="A141" s="31"/>
      <c r="B141" s="32"/>
      <c r="C141" s="184" t="s">
        <v>180</v>
      </c>
      <c r="D141" s="184" t="s">
        <v>130</v>
      </c>
      <c r="E141" s="185" t="s">
        <v>282</v>
      </c>
      <c r="F141" s="186" t="s">
        <v>283</v>
      </c>
      <c r="G141" s="187" t="s">
        <v>160</v>
      </c>
      <c r="H141" s="188">
        <v>179.2</v>
      </c>
      <c r="I141" s="189"/>
      <c r="J141" s="188">
        <f t="shared" ref="J141:J149" si="10">ROUND(I141*H141,3)</f>
        <v>0</v>
      </c>
      <c r="K141" s="190"/>
      <c r="L141" s="36"/>
      <c r="M141" s="191" t="s">
        <v>1</v>
      </c>
      <c r="N141" s="192" t="s">
        <v>45</v>
      </c>
      <c r="O141" s="68"/>
      <c r="P141" s="193">
        <f t="shared" ref="P141:P149" si="11">O141*H141</f>
        <v>0</v>
      </c>
      <c r="Q141" s="193">
        <v>1.8000000000000001E-4</v>
      </c>
      <c r="R141" s="193">
        <f t="shared" ref="R141:R149" si="12">Q141*H141</f>
        <v>3.2256E-2</v>
      </c>
      <c r="S141" s="193">
        <v>0</v>
      </c>
      <c r="T141" s="194">
        <f t="shared" ref="T141:T149" si="13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134</v>
      </c>
      <c r="AT141" s="195" t="s">
        <v>130</v>
      </c>
      <c r="AU141" s="195" t="s">
        <v>135</v>
      </c>
      <c r="AY141" s="14" t="s">
        <v>128</v>
      </c>
      <c r="BE141" s="196">
        <f t="shared" ref="BE141:BE149" si="14">IF(N141="základná",J141,0)</f>
        <v>0</v>
      </c>
      <c r="BF141" s="196">
        <f t="shared" ref="BF141:BF149" si="15">IF(N141="znížená",J141,0)</f>
        <v>0</v>
      </c>
      <c r="BG141" s="196">
        <f t="shared" ref="BG141:BG149" si="16">IF(N141="zákl. prenesená",J141,0)</f>
        <v>0</v>
      </c>
      <c r="BH141" s="196">
        <f t="shared" ref="BH141:BH149" si="17">IF(N141="zníž. prenesená",J141,0)</f>
        <v>0</v>
      </c>
      <c r="BI141" s="196">
        <f t="shared" ref="BI141:BI149" si="18">IF(N141="nulová",J141,0)</f>
        <v>0</v>
      </c>
      <c r="BJ141" s="14" t="s">
        <v>135</v>
      </c>
      <c r="BK141" s="197">
        <f t="shared" ref="BK141:BK149" si="19">ROUND(I141*H141,3)</f>
        <v>0</v>
      </c>
      <c r="BL141" s="14" t="s">
        <v>134</v>
      </c>
      <c r="BM141" s="195" t="s">
        <v>284</v>
      </c>
    </row>
    <row r="142" spans="1:65" s="2" customFormat="1" ht="14.45" customHeight="1">
      <c r="A142" s="31"/>
      <c r="B142" s="32"/>
      <c r="C142" s="198" t="s">
        <v>184</v>
      </c>
      <c r="D142" s="198" t="s">
        <v>163</v>
      </c>
      <c r="E142" s="199" t="s">
        <v>164</v>
      </c>
      <c r="F142" s="200" t="s">
        <v>165</v>
      </c>
      <c r="G142" s="201" t="s">
        <v>160</v>
      </c>
      <c r="H142" s="202">
        <v>182.78399999999999</v>
      </c>
      <c r="I142" s="203"/>
      <c r="J142" s="202">
        <f t="shared" si="10"/>
        <v>0</v>
      </c>
      <c r="K142" s="204"/>
      <c r="L142" s="205"/>
      <c r="M142" s="206" t="s">
        <v>1</v>
      </c>
      <c r="N142" s="207" t="s">
        <v>45</v>
      </c>
      <c r="O142" s="68"/>
      <c r="P142" s="193">
        <f t="shared" si="11"/>
        <v>0</v>
      </c>
      <c r="Q142" s="193">
        <v>2.0000000000000001E-4</v>
      </c>
      <c r="R142" s="193">
        <f t="shared" si="12"/>
        <v>3.65568E-2</v>
      </c>
      <c r="S142" s="193">
        <v>0</v>
      </c>
      <c r="T142" s="194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5" t="s">
        <v>162</v>
      </c>
      <c r="AT142" s="195" t="s">
        <v>163</v>
      </c>
      <c r="AU142" s="195" t="s">
        <v>135</v>
      </c>
      <c r="AY142" s="14" t="s">
        <v>128</v>
      </c>
      <c r="BE142" s="196">
        <f t="shared" si="14"/>
        <v>0</v>
      </c>
      <c r="BF142" s="196">
        <f t="shared" si="15"/>
        <v>0</v>
      </c>
      <c r="BG142" s="196">
        <f t="shared" si="16"/>
        <v>0</v>
      </c>
      <c r="BH142" s="196">
        <f t="shared" si="17"/>
        <v>0</v>
      </c>
      <c r="BI142" s="196">
        <f t="shared" si="18"/>
        <v>0</v>
      </c>
      <c r="BJ142" s="14" t="s">
        <v>135</v>
      </c>
      <c r="BK142" s="197">
        <f t="shared" si="19"/>
        <v>0</v>
      </c>
      <c r="BL142" s="14" t="s">
        <v>134</v>
      </c>
      <c r="BM142" s="195" t="s">
        <v>285</v>
      </c>
    </row>
    <row r="143" spans="1:65" s="2" customFormat="1" ht="14.45" customHeight="1">
      <c r="A143" s="31"/>
      <c r="B143" s="32"/>
      <c r="C143" s="184" t="s">
        <v>188</v>
      </c>
      <c r="D143" s="184" t="s">
        <v>130</v>
      </c>
      <c r="E143" s="185" t="s">
        <v>286</v>
      </c>
      <c r="F143" s="186" t="s">
        <v>287</v>
      </c>
      <c r="G143" s="187" t="s">
        <v>209</v>
      </c>
      <c r="H143" s="188">
        <v>128</v>
      </c>
      <c r="I143" s="189"/>
      <c r="J143" s="188">
        <f t="shared" si="10"/>
        <v>0</v>
      </c>
      <c r="K143" s="190"/>
      <c r="L143" s="36"/>
      <c r="M143" s="191" t="s">
        <v>1</v>
      </c>
      <c r="N143" s="192" t="s">
        <v>45</v>
      </c>
      <c r="O143" s="68"/>
      <c r="P143" s="193">
        <f t="shared" si="11"/>
        <v>0</v>
      </c>
      <c r="Q143" s="193">
        <v>0.24682999999999999</v>
      </c>
      <c r="R143" s="193">
        <f t="shared" si="12"/>
        <v>31.594239999999999</v>
      </c>
      <c r="S143" s="193">
        <v>0</v>
      </c>
      <c r="T143" s="194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5" t="s">
        <v>134</v>
      </c>
      <c r="AT143" s="195" t="s">
        <v>130</v>
      </c>
      <c r="AU143" s="195" t="s">
        <v>135</v>
      </c>
      <c r="AY143" s="14" t="s">
        <v>128</v>
      </c>
      <c r="BE143" s="196">
        <f t="shared" si="14"/>
        <v>0</v>
      </c>
      <c r="BF143" s="196">
        <f t="shared" si="15"/>
        <v>0</v>
      </c>
      <c r="BG143" s="196">
        <f t="shared" si="16"/>
        <v>0</v>
      </c>
      <c r="BH143" s="196">
        <f t="shared" si="17"/>
        <v>0</v>
      </c>
      <c r="BI143" s="196">
        <f t="shared" si="18"/>
        <v>0</v>
      </c>
      <c r="BJ143" s="14" t="s">
        <v>135</v>
      </c>
      <c r="BK143" s="197">
        <f t="shared" si="19"/>
        <v>0</v>
      </c>
      <c r="BL143" s="14" t="s">
        <v>134</v>
      </c>
      <c r="BM143" s="195" t="s">
        <v>288</v>
      </c>
    </row>
    <row r="144" spans="1:65" s="2" customFormat="1" ht="37.9" customHeight="1">
      <c r="A144" s="31"/>
      <c r="B144" s="32"/>
      <c r="C144" s="184" t="s">
        <v>192</v>
      </c>
      <c r="D144" s="184" t="s">
        <v>130</v>
      </c>
      <c r="E144" s="185" t="s">
        <v>289</v>
      </c>
      <c r="F144" s="186" t="s">
        <v>290</v>
      </c>
      <c r="G144" s="187" t="s">
        <v>209</v>
      </c>
      <c r="H144" s="188">
        <v>36</v>
      </c>
      <c r="I144" s="189"/>
      <c r="J144" s="188">
        <f t="shared" si="10"/>
        <v>0</v>
      </c>
      <c r="K144" s="190"/>
      <c r="L144" s="36"/>
      <c r="M144" s="191" t="s">
        <v>1</v>
      </c>
      <c r="N144" s="192" t="s">
        <v>45</v>
      </c>
      <c r="O144" s="68"/>
      <c r="P144" s="193">
        <f t="shared" si="11"/>
        <v>0</v>
      </c>
      <c r="Q144" s="193">
        <v>0.25819999999999999</v>
      </c>
      <c r="R144" s="193">
        <f t="shared" si="12"/>
        <v>9.2951999999999995</v>
      </c>
      <c r="S144" s="193">
        <v>0</v>
      </c>
      <c r="T144" s="194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134</v>
      </c>
      <c r="AT144" s="195" t="s">
        <v>130</v>
      </c>
      <c r="AU144" s="195" t="s">
        <v>135</v>
      </c>
      <c r="AY144" s="14" t="s">
        <v>128</v>
      </c>
      <c r="BE144" s="196">
        <f t="shared" si="14"/>
        <v>0</v>
      </c>
      <c r="BF144" s="196">
        <f t="shared" si="15"/>
        <v>0</v>
      </c>
      <c r="BG144" s="196">
        <f t="shared" si="16"/>
        <v>0</v>
      </c>
      <c r="BH144" s="196">
        <f t="shared" si="17"/>
        <v>0</v>
      </c>
      <c r="BI144" s="196">
        <f t="shared" si="18"/>
        <v>0</v>
      </c>
      <c r="BJ144" s="14" t="s">
        <v>135</v>
      </c>
      <c r="BK144" s="197">
        <f t="shared" si="19"/>
        <v>0</v>
      </c>
      <c r="BL144" s="14" t="s">
        <v>134</v>
      </c>
      <c r="BM144" s="195" t="s">
        <v>291</v>
      </c>
    </row>
    <row r="145" spans="1:65" s="2" customFormat="1" ht="14.45" customHeight="1">
      <c r="A145" s="31"/>
      <c r="B145" s="32"/>
      <c r="C145" s="184" t="s">
        <v>197</v>
      </c>
      <c r="D145" s="184" t="s">
        <v>130</v>
      </c>
      <c r="E145" s="185" t="s">
        <v>292</v>
      </c>
      <c r="F145" s="186" t="s">
        <v>293</v>
      </c>
      <c r="G145" s="187" t="s">
        <v>133</v>
      </c>
      <c r="H145" s="188">
        <v>6.8479999999999999</v>
      </c>
      <c r="I145" s="189"/>
      <c r="J145" s="188">
        <f t="shared" si="10"/>
        <v>0</v>
      </c>
      <c r="K145" s="190"/>
      <c r="L145" s="36"/>
      <c r="M145" s="191" t="s">
        <v>1</v>
      </c>
      <c r="N145" s="192" t="s">
        <v>45</v>
      </c>
      <c r="O145" s="68"/>
      <c r="P145" s="193">
        <f t="shared" si="11"/>
        <v>0</v>
      </c>
      <c r="Q145" s="193">
        <v>2.19407</v>
      </c>
      <c r="R145" s="193">
        <f t="shared" si="12"/>
        <v>15.02499136</v>
      </c>
      <c r="S145" s="193">
        <v>0</v>
      </c>
      <c r="T145" s="194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134</v>
      </c>
      <c r="AT145" s="195" t="s">
        <v>130</v>
      </c>
      <c r="AU145" s="195" t="s">
        <v>135</v>
      </c>
      <c r="AY145" s="14" t="s">
        <v>128</v>
      </c>
      <c r="BE145" s="196">
        <f t="shared" si="14"/>
        <v>0</v>
      </c>
      <c r="BF145" s="196">
        <f t="shared" si="15"/>
        <v>0</v>
      </c>
      <c r="BG145" s="196">
        <f t="shared" si="16"/>
        <v>0</v>
      </c>
      <c r="BH145" s="196">
        <f t="shared" si="17"/>
        <v>0</v>
      </c>
      <c r="BI145" s="196">
        <f t="shared" si="18"/>
        <v>0</v>
      </c>
      <c r="BJ145" s="14" t="s">
        <v>135</v>
      </c>
      <c r="BK145" s="197">
        <f t="shared" si="19"/>
        <v>0</v>
      </c>
      <c r="BL145" s="14" t="s">
        <v>134</v>
      </c>
      <c r="BM145" s="195" t="s">
        <v>294</v>
      </c>
    </row>
    <row r="146" spans="1:65" s="2" customFormat="1" ht="24.2" customHeight="1">
      <c r="A146" s="31"/>
      <c r="B146" s="32"/>
      <c r="C146" s="184" t="s">
        <v>201</v>
      </c>
      <c r="D146" s="184" t="s">
        <v>130</v>
      </c>
      <c r="E146" s="185" t="s">
        <v>295</v>
      </c>
      <c r="F146" s="186" t="s">
        <v>296</v>
      </c>
      <c r="G146" s="187" t="s">
        <v>195</v>
      </c>
      <c r="H146" s="188">
        <v>46</v>
      </c>
      <c r="I146" s="189"/>
      <c r="J146" s="188">
        <f t="shared" si="10"/>
        <v>0</v>
      </c>
      <c r="K146" s="190"/>
      <c r="L146" s="36"/>
      <c r="M146" s="191" t="s">
        <v>1</v>
      </c>
      <c r="N146" s="192" t="s">
        <v>45</v>
      </c>
      <c r="O146" s="68"/>
      <c r="P146" s="193">
        <f t="shared" si="11"/>
        <v>0</v>
      </c>
      <c r="Q146" s="193">
        <v>0</v>
      </c>
      <c r="R146" s="193">
        <f t="shared" si="12"/>
        <v>0</v>
      </c>
      <c r="S146" s="193">
        <v>0</v>
      </c>
      <c r="T146" s="194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5" t="s">
        <v>134</v>
      </c>
      <c r="AT146" s="195" t="s">
        <v>130</v>
      </c>
      <c r="AU146" s="195" t="s">
        <v>135</v>
      </c>
      <c r="AY146" s="14" t="s">
        <v>128</v>
      </c>
      <c r="BE146" s="196">
        <f t="shared" si="14"/>
        <v>0</v>
      </c>
      <c r="BF146" s="196">
        <f t="shared" si="15"/>
        <v>0</v>
      </c>
      <c r="BG146" s="196">
        <f t="shared" si="16"/>
        <v>0</v>
      </c>
      <c r="BH146" s="196">
        <f t="shared" si="17"/>
        <v>0</v>
      </c>
      <c r="BI146" s="196">
        <f t="shared" si="18"/>
        <v>0</v>
      </c>
      <c r="BJ146" s="14" t="s">
        <v>135</v>
      </c>
      <c r="BK146" s="197">
        <f t="shared" si="19"/>
        <v>0</v>
      </c>
      <c r="BL146" s="14" t="s">
        <v>134</v>
      </c>
      <c r="BM146" s="195" t="s">
        <v>297</v>
      </c>
    </row>
    <row r="147" spans="1:65" s="2" customFormat="1" ht="24.2" customHeight="1">
      <c r="A147" s="31"/>
      <c r="B147" s="32"/>
      <c r="C147" s="198" t="s">
        <v>206</v>
      </c>
      <c r="D147" s="198" t="s">
        <v>163</v>
      </c>
      <c r="E147" s="199" t="s">
        <v>298</v>
      </c>
      <c r="F147" s="200" t="s">
        <v>299</v>
      </c>
      <c r="G147" s="201" t="s">
        <v>195</v>
      </c>
      <c r="H147" s="202">
        <v>40</v>
      </c>
      <c r="I147" s="203"/>
      <c r="J147" s="202">
        <f t="shared" si="10"/>
        <v>0</v>
      </c>
      <c r="K147" s="204"/>
      <c r="L147" s="205"/>
      <c r="M147" s="206" t="s">
        <v>1</v>
      </c>
      <c r="N147" s="207" t="s">
        <v>45</v>
      </c>
      <c r="O147" s="68"/>
      <c r="P147" s="193">
        <f t="shared" si="11"/>
        <v>0</v>
      </c>
      <c r="Q147" s="193">
        <v>2.9999999999999997E-4</v>
      </c>
      <c r="R147" s="193">
        <f t="shared" si="12"/>
        <v>1.1999999999999999E-2</v>
      </c>
      <c r="S147" s="193">
        <v>0</v>
      </c>
      <c r="T147" s="194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162</v>
      </c>
      <c r="AT147" s="195" t="s">
        <v>163</v>
      </c>
      <c r="AU147" s="195" t="s">
        <v>135</v>
      </c>
      <c r="AY147" s="14" t="s">
        <v>128</v>
      </c>
      <c r="BE147" s="196">
        <f t="shared" si="14"/>
        <v>0</v>
      </c>
      <c r="BF147" s="196">
        <f t="shared" si="15"/>
        <v>0</v>
      </c>
      <c r="BG147" s="196">
        <f t="shared" si="16"/>
        <v>0</v>
      </c>
      <c r="BH147" s="196">
        <f t="shared" si="17"/>
        <v>0</v>
      </c>
      <c r="BI147" s="196">
        <f t="shared" si="18"/>
        <v>0</v>
      </c>
      <c r="BJ147" s="14" t="s">
        <v>135</v>
      </c>
      <c r="BK147" s="197">
        <f t="shared" si="19"/>
        <v>0</v>
      </c>
      <c r="BL147" s="14" t="s">
        <v>134</v>
      </c>
      <c r="BM147" s="195" t="s">
        <v>300</v>
      </c>
    </row>
    <row r="148" spans="1:65" s="2" customFormat="1" ht="24.2" customHeight="1">
      <c r="A148" s="31"/>
      <c r="B148" s="32"/>
      <c r="C148" s="198" t="s">
        <v>211</v>
      </c>
      <c r="D148" s="198" t="s">
        <v>163</v>
      </c>
      <c r="E148" s="199" t="s">
        <v>301</v>
      </c>
      <c r="F148" s="200" t="s">
        <v>302</v>
      </c>
      <c r="G148" s="201" t="s">
        <v>195</v>
      </c>
      <c r="H148" s="202">
        <v>2</v>
      </c>
      <c r="I148" s="203"/>
      <c r="J148" s="202">
        <f t="shared" si="10"/>
        <v>0</v>
      </c>
      <c r="K148" s="204"/>
      <c r="L148" s="205"/>
      <c r="M148" s="206" t="s">
        <v>1</v>
      </c>
      <c r="N148" s="207" t="s">
        <v>45</v>
      </c>
      <c r="O148" s="68"/>
      <c r="P148" s="193">
        <f t="shared" si="11"/>
        <v>0</v>
      </c>
      <c r="Q148" s="193">
        <v>2.9999999999999997E-4</v>
      </c>
      <c r="R148" s="193">
        <f t="shared" si="12"/>
        <v>5.9999999999999995E-4</v>
      </c>
      <c r="S148" s="193">
        <v>0</v>
      </c>
      <c r="T148" s="194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162</v>
      </c>
      <c r="AT148" s="195" t="s">
        <v>163</v>
      </c>
      <c r="AU148" s="195" t="s">
        <v>135</v>
      </c>
      <c r="AY148" s="14" t="s">
        <v>128</v>
      </c>
      <c r="BE148" s="196">
        <f t="shared" si="14"/>
        <v>0</v>
      </c>
      <c r="BF148" s="196">
        <f t="shared" si="15"/>
        <v>0</v>
      </c>
      <c r="BG148" s="196">
        <f t="shared" si="16"/>
        <v>0</v>
      </c>
      <c r="BH148" s="196">
        <f t="shared" si="17"/>
        <v>0</v>
      </c>
      <c r="BI148" s="196">
        <f t="shared" si="18"/>
        <v>0</v>
      </c>
      <c r="BJ148" s="14" t="s">
        <v>135</v>
      </c>
      <c r="BK148" s="197">
        <f t="shared" si="19"/>
        <v>0</v>
      </c>
      <c r="BL148" s="14" t="s">
        <v>134</v>
      </c>
      <c r="BM148" s="195" t="s">
        <v>303</v>
      </c>
    </row>
    <row r="149" spans="1:65" s="2" customFormat="1" ht="24.2" customHeight="1">
      <c r="A149" s="31"/>
      <c r="B149" s="32"/>
      <c r="C149" s="198" t="s">
        <v>7</v>
      </c>
      <c r="D149" s="198" t="s">
        <v>163</v>
      </c>
      <c r="E149" s="199" t="s">
        <v>304</v>
      </c>
      <c r="F149" s="200" t="s">
        <v>305</v>
      </c>
      <c r="G149" s="201" t="s">
        <v>195</v>
      </c>
      <c r="H149" s="202">
        <v>4</v>
      </c>
      <c r="I149" s="203"/>
      <c r="J149" s="202">
        <f t="shared" si="10"/>
        <v>0</v>
      </c>
      <c r="K149" s="204"/>
      <c r="L149" s="205"/>
      <c r="M149" s="206" t="s">
        <v>1</v>
      </c>
      <c r="N149" s="207" t="s">
        <v>45</v>
      </c>
      <c r="O149" s="68"/>
      <c r="P149" s="193">
        <f t="shared" si="11"/>
        <v>0</v>
      </c>
      <c r="Q149" s="193">
        <v>2.9999999999999997E-4</v>
      </c>
      <c r="R149" s="193">
        <f t="shared" si="12"/>
        <v>1.1999999999999999E-3</v>
      </c>
      <c r="S149" s="193">
        <v>0</v>
      </c>
      <c r="T149" s="194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5" t="s">
        <v>162</v>
      </c>
      <c r="AT149" s="195" t="s">
        <v>163</v>
      </c>
      <c r="AU149" s="195" t="s">
        <v>135</v>
      </c>
      <c r="AY149" s="14" t="s">
        <v>128</v>
      </c>
      <c r="BE149" s="196">
        <f t="shared" si="14"/>
        <v>0</v>
      </c>
      <c r="BF149" s="196">
        <f t="shared" si="15"/>
        <v>0</v>
      </c>
      <c r="BG149" s="196">
        <f t="shared" si="16"/>
        <v>0</v>
      </c>
      <c r="BH149" s="196">
        <f t="shared" si="17"/>
        <v>0</v>
      </c>
      <c r="BI149" s="196">
        <f t="shared" si="18"/>
        <v>0</v>
      </c>
      <c r="BJ149" s="14" t="s">
        <v>135</v>
      </c>
      <c r="BK149" s="197">
        <f t="shared" si="19"/>
        <v>0</v>
      </c>
      <c r="BL149" s="14" t="s">
        <v>134</v>
      </c>
      <c r="BM149" s="195" t="s">
        <v>306</v>
      </c>
    </row>
    <row r="150" spans="1:65" s="12" customFormat="1" ht="22.9" customHeight="1">
      <c r="B150" s="168"/>
      <c r="C150" s="169"/>
      <c r="D150" s="170" t="s">
        <v>78</v>
      </c>
      <c r="E150" s="182" t="s">
        <v>140</v>
      </c>
      <c r="F150" s="182" t="s">
        <v>307</v>
      </c>
      <c r="G150" s="169"/>
      <c r="H150" s="169"/>
      <c r="I150" s="172"/>
      <c r="J150" s="183">
        <f>BK150</f>
        <v>0</v>
      </c>
      <c r="K150" s="169"/>
      <c r="L150" s="174"/>
      <c r="M150" s="175"/>
      <c r="N150" s="176"/>
      <c r="O150" s="176"/>
      <c r="P150" s="177">
        <f>SUM(P151:P159)</f>
        <v>0</v>
      </c>
      <c r="Q150" s="176"/>
      <c r="R150" s="177">
        <f>SUM(R151:R159)</f>
        <v>4.8807999999999998</v>
      </c>
      <c r="S150" s="176"/>
      <c r="T150" s="178">
        <f>SUM(T151:T159)</f>
        <v>0</v>
      </c>
      <c r="AR150" s="179" t="s">
        <v>87</v>
      </c>
      <c r="AT150" s="180" t="s">
        <v>78</v>
      </c>
      <c r="AU150" s="180" t="s">
        <v>87</v>
      </c>
      <c r="AY150" s="179" t="s">
        <v>128</v>
      </c>
      <c r="BK150" s="181">
        <f>SUM(BK151:BK159)</f>
        <v>0</v>
      </c>
    </row>
    <row r="151" spans="1:65" s="2" customFormat="1" ht="14.45" customHeight="1">
      <c r="A151" s="31"/>
      <c r="B151" s="32"/>
      <c r="C151" s="184" t="s">
        <v>222</v>
      </c>
      <c r="D151" s="184" t="s">
        <v>130</v>
      </c>
      <c r="E151" s="185" t="s">
        <v>308</v>
      </c>
      <c r="F151" s="186" t="s">
        <v>309</v>
      </c>
      <c r="G151" s="187" t="s">
        <v>133</v>
      </c>
      <c r="H151" s="188">
        <v>1.6</v>
      </c>
      <c r="I151" s="189"/>
      <c r="J151" s="188">
        <f t="shared" ref="J151:J159" si="20">ROUND(I151*H151,3)</f>
        <v>0</v>
      </c>
      <c r="K151" s="190"/>
      <c r="L151" s="36"/>
      <c r="M151" s="191" t="s">
        <v>1</v>
      </c>
      <c r="N151" s="192" t="s">
        <v>45</v>
      </c>
      <c r="O151" s="68"/>
      <c r="P151" s="193">
        <f t="shared" ref="P151:P159" si="21">O151*H151</f>
        <v>0</v>
      </c>
      <c r="Q151" s="193">
        <v>2.2010000000000001</v>
      </c>
      <c r="R151" s="193">
        <f t="shared" ref="R151:R159" si="22">Q151*H151</f>
        <v>3.5216000000000003</v>
      </c>
      <c r="S151" s="193">
        <v>0</v>
      </c>
      <c r="T151" s="194">
        <f t="shared" ref="T151:T159" si="23"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134</v>
      </c>
      <c r="AT151" s="195" t="s">
        <v>130</v>
      </c>
      <c r="AU151" s="195" t="s">
        <v>135</v>
      </c>
      <c r="AY151" s="14" t="s">
        <v>128</v>
      </c>
      <c r="BE151" s="196">
        <f t="shared" ref="BE151:BE159" si="24">IF(N151="základná",J151,0)</f>
        <v>0</v>
      </c>
      <c r="BF151" s="196">
        <f t="shared" ref="BF151:BF159" si="25">IF(N151="znížená",J151,0)</f>
        <v>0</v>
      </c>
      <c r="BG151" s="196">
        <f t="shared" ref="BG151:BG159" si="26">IF(N151="zákl. prenesená",J151,0)</f>
        <v>0</v>
      </c>
      <c r="BH151" s="196">
        <f t="shared" ref="BH151:BH159" si="27">IF(N151="zníž. prenesená",J151,0)</f>
        <v>0</v>
      </c>
      <c r="BI151" s="196">
        <f t="shared" ref="BI151:BI159" si="28">IF(N151="nulová",J151,0)</f>
        <v>0</v>
      </c>
      <c r="BJ151" s="14" t="s">
        <v>135</v>
      </c>
      <c r="BK151" s="197">
        <f t="shared" ref="BK151:BK159" si="29">ROUND(I151*H151,3)</f>
        <v>0</v>
      </c>
      <c r="BL151" s="14" t="s">
        <v>134</v>
      </c>
      <c r="BM151" s="195" t="s">
        <v>310</v>
      </c>
    </row>
    <row r="152" spans="1:65" s="2" customFormat="1" ht="24.2" customHeight="1">
      <c r="A152" s="31"/>
      <c r="B152" s="32"/>
      <c r="C152" s="184" t="s">
        <v>227</v>
      </c>
      <c r="D152" s="184" t="s">
        <v>130</v>
      </c>
      <c r="E152" s="185" t="s">
        <v>311</v>
      </c>
      <c r="F152" s="186" t="s">
        <v>312</v>
      </c>
      <c r="G152" s="187" t="s">
        <v>195</v>
      </c>
      <c r="H152" s="188">
        <v>10</v>
      </c>
      <c r="I152" s="189"/>
      <c r="J152" s="188">
        <f t="shared" si="20"/>
        <v>0</v>
      </c>
      <c r="K152" s="190"/>
      <c r="L152" s="36"/>
      <c r="M152" s="191" t="s">
        <v>1</v>
      </c>
      <c r="N152" s="192" t="s">
        <v>45</v>
      </c>
      <c r="O152" s="68"/>
      <c r="P152" s="193">
        <f t="shared" si="21"/>
        <v>0</v>
      </c>
      <c r="Q152" s="193">
        <v>2.7499999999999998E-3</v>
      </c>
      <c r="R152" s="193">
        <f t="shared" si="22"/>
        <v>2.7499999999999997E-2</v>
      </c>
      <c r="S152" s="193">
        <v>0</v>
      </c>
      <c r="T152" s="194">
        <f t="shared" si="2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5" t="s">
        <v>134</v>
      </c>
      <c r="AT152" s="195" t="s">
        <v>130</v>
      </c>
      <c r="AU152" s="195" t="s">
        <v>135</v>
      </c>
      <c r="AY152" s="14" t="s">
        <v>128</v>
      </c>
      <c r="BE152" s="196">
        <f t="shared" si="24"/>
        <v>0</v>
      </c>
      <c r="BF152" s="196">
        <f t="shared" si="25"/>
        <v>0</v>
      </c>
      <c r="BG152" s="196">
        <f t="shared" si="26"/>
        <v>0</v>
      </c>
      <c r="BH152" s="196">
        <f t="shared" si="27"/>
        <v>0</v>
      </c>
      <c r="BI152" s="196">
        <f t="shared" si="28"/>
        <v>0</v>
      </c>
      <c r="BJ152" s="14" t="s">
        <v>135</v>
      </c>
      <c r="BK152" s="197">
        <f t="shared" si="29"/>
        <v>0</v>
      </c>
      <c r="BL152" s="14" t="s">
        <v>134</v>
      </c>
      <c r="BM152" s="195" t="s">
        <v>313</v>
      </c>
    </row>
    <row r="153" spans="1:65" s="2" customFormat="1" ht="37.9" customHeight="1">
      <c r="A153" s="31"/>
      <c r="B153" s="32"/>
      <c r="C153" s="198" t="s">
        <v>231</v>
      </c>
      <c r="D153" s="198" t="s">
        <v>163</v>
      </c>
      <c r="E153" s="199" t="s">
        <v>314</v>
      </c>
      <c r="F153" s="200" t="s">
        <v>315</v>
      </c>
      <c r="G153" s="201" t="s">
        <v>195</v>
      </c>
      <c r="H153" s="202">
        <v>10</v>
      </c>
      <c r="I153" s="203"/>
      <c r="J153" s="202">
        <f t="shared" si="20"/>
        <v>0</v>
      </c>
      <c r="K153" s="204"/>
      <c r="L153" s="205"/>
      <c r="M153" s="206" t="s">
        <v>1</v>
      </c>
      <c r="N153" s="207" t="s">
        <v>45</v>
      </c>
      <c r="O153" s="68"/>
      <c r="P153" s="193">
        <f t="shared" si="21"/>
        <v>0</v>
      </c>
      <c r="Q153" s="193">
        <v>1.47E-2</v>
      </c>
      <c r="R153" s="193">
        <f t="shared" si="22"/>
        <v>0.14699999999999999</v>
      </c>
      <c r="S153" s="193">
        <v>0</v>
      </c>
      <c r="T153" s="194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5" t="s">
        <v>162</v>
      </c>
      <c r="AT153" s="195" t="s">
        <v>163</v>
      </c>
      <c r="AU153" s="195" t="s">
        <v>135</v>
      </c>
      <c r="AY153" s="14" t="s">
        <v>128</v>
      </c>
      <c r="BE153" s="196">
        <f t="shared" si="24"/>
        <v>0</v>
      </c>
      <c r="BF153" s="196">
        <f t="shared" si="25"/>
        <v>0</v>
      </c>
      <c r="BG153" s="196">
        <f t="shared" si="26"/>
        <v>0</v>
      </c>
      <c r="BH153" s="196">
        <f t="shared" si="27"/>
        <v>0</v>
      </c>
      <c r="BI153" s="196">
        <f t="shared" si="28"/>
        <v>0</v>
      </c>
      <c r="BJ153" s="14" t="s">
        <v>135</v>
      </c>
      <c r="BK153" s="197">
        <f t="shared" si="29"/>
        <v>0</v>
      </c>
      <c r="BL153" s="14" t="s">
        <v>134</v>
      </c>
      <c r="BM153" s="195" t="s">
        <v>316</v>
      </c>
    </row>
    <row r="154" spans="1:65" s="2" customFormat="1" ht="24.2" customHeight="1">
      <c r="A154" s="31"/>
      <c r="B154" s="32"/>
      <c r="C154" s="184" t="s">
        <v>235</v>
      </c>
      <c r="D154" s="184" t="s">
        <v>130</v>
      </c>
      <c r="E154" s="185" t="s">
        <v>317</v>
      </c>
      <c r="F154" s="186" t="s">
        <v>318</v>
      </c>
      <c r="G154" s="187" t="s">
        <v>195</v>
      </c>
      <c r="H154" s="188">
        <v>26</v>
      </c>
      <c r="I154" s="189"/>
      <c r="J154" s="188">
        <f t="shared" si="20"/>
        <v>0</v>
      </c>
      <c r="K154" s="190"/>
      <c r="L154" s="36"/>
      <c r="M154" s="191" t="s">
        <v>1</v>
      </c>
      <c r="N154" s="192" t="s">
        <v>45</v>
      </c>
      <c r="O154" s="68"/>
      <c r="P154" s="193">
        <f t="shared" si="21"/>
        <v>0</v>
      </c>
      <c r="Q154" s="193">
        <v>2.7499999999999998E-3</v>
      </c>
      <c r="R154" s="193">
        <f t="shared" si="22"/>
        <v>7.1499999999999994E-2</v>
      </c>
      <c r="S154" s="193">
        <v>0</v>
      </c>
      <c r="T154" s="194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5" t="s">
        <v>134</v>
      </c>
      <c r="AT154" s="195" t="s">
        <v>130</v>
      </c>
      <c r="AU154" s="195" t="s">
        <v>135</v>
      </c>
      <c r="AY154" s="14" t="s">
        <v>128</v>
      </c>
      <c r="BE154" s="196">
        <f t="shared" si="24"/>
        <v>0</v>
      </c>
      <c r="BF154" s="196">
        <f t="shared" si="25"/>
        <v>0</v>
      </c>
      <c r="BG154" s="196">
        <f t="shared" si="26"/>
        <v>0</v>
      </c>
      <c r="BH154" s="196">
        <f t="shared" si="27"/>
        <v>0</v>
      </c>
      <c r="BI154" s="196">
        <f t="shared" si="28"/>
        <v>0</v>
      </c>
      <c r="BJ154" s="14" t="s">
        <v>135</v>
      </c>
      <c r="BK154" s="197">
        <f t="shared" si="29"/>
        <v>0</v>
      </c>
      <c r="BL154" s="14" t="s">
        <v>134</v>
      </c>
      <c r="BM154" s="195" t="s">
        <v>319</v>
      </c>
    </row>
    <row r="155" spans="1:65" s="2" customFormat="1" ht="37.9" customHeight="1">
      <c r="A155" s="31"/>
      <c r="B155" s="32"/>
      <c r="C155" s="198" t="s">
        <v>241</v>
      </c>
      <c r="D155" s="198" t="s">
        <v>163</v>
      </c>
      <c r="E155" s="199" t="s">
        <v>320</v>
      </c>
      <c r="F155" s="200" t="s">
        <v>321</v>
      </c>
      <c r="G155" s="201" t="s">
        <v>195</v>
      </c>
      <c r="H155" s="202">
        <v>26</v>
      </c>
      <c r="I155" s="203"/>
      <c r="J155" s="202">
        <f t="shared" si="20"/>
        <v>0</v>
      </c>
      <c r="K155" s="204"/>
      <c r="L155" s="205"/>
      <c r="M155" s="206" t="s">
        <v>1</v>
      </c>
      <c r="N155" s="207" t="s">
        <v>45</v>
      </c>
      <c r="O155" s="68"/>
      <c r="P155" s="193">
        <f t="shared" si="21"/>
        <v>0</v>
      </c>
      <c r="Q155" s="193">
        <v>1.47E-2</v>
      </c>
      <c r="R155" s="193">
        <f t="shared" si="22"/>
        <v>0.38219999999999998</v>
      </c>
      <c r="S155" s="193">
        <v>0</v>
      </c>
      <c r="T155" s="194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5" t="s">
        <v>162</v>
      </c>
      <c r="AT155" s="195" t="s">
        <v>163</v>
      </c>
      <c r="AU155" s="195" t="s">
        <v>135</v>
      </c>
      <c r="AY155" s="14" t="s">
        <v>128</v>
      </c>
      <c r="BE155" s="196">
        <f t="shared" si="24"/>
        <v>0</v>
      </c>
      <c r="BF155" s="196">
        <f t="shared" si="25"/>
        <v>0</v>
      </c>
      <c r="BG155" s="196">
        <f t="shared" si="26"/>
        <v>0</v>
      </c>
      <c r="BH155" s="196">
        <f t="shared" si="27"/>
        <v>0</v>
      </c>
      <c r="BI155" s="196">
        <f t="shared" si="28"/>
        <v>0</v>
      </c>
      <c r="BJ155" s="14" t="s">
        <v>135</v>
      </c>
      <c r="BK155" s="197">
        <f t="shared" si="29"/>
        <v>0</v>
      </c>
      <c r="BL155" s="14" t="s">
        <v>134</v>
      </c>
      <c r="BM155" s="195" t="s">
        <v>322</v>
      </c>
    </row>
    <row r="156" spans="1:65" s="2" customFormat="1" ht="24.2" customHeight="1">
      <c r="A156" s="31"/>
      <c r="B156" s="32"/>
      <c r="C156" s="184" t="s">
        <v>323</v>
      </c>
      <c r="D156" s="184" t="s">
        <v>130</v>
      </c>
      <c r="E156" s="185" t="s">
        <v>324</v>
      </c>
      <c r="F156" s="186" t="s">
        <v>325</v>
      </c>
      <c r="G156" s="187" t="s">
        <v>195</v>
      </c>
      <c r="H156" s="188">
        <v>4</v>
      </c>
      <c r="I156" s="189"/>
      <c r="J156" s="188">
        <f t="shared" si="20"/>
        <v>0</v>
      </c>
      <c r="K156" s="190"/>
      <c r="L156" s="36"/>
      <c r="M156" s="191" t="s">
        <v>1</v>
      </c>
      <c r="N156" s="192" t="s">
        <v>45</v>
      </c>
      <c r="O156" s="68"/>
      <c r="P156" s="193">
        <f t="shared" si="21"/>
        <v>0</v>
      </c>
      <c r="Q156" s="193">
        <v>2.7499999999999998E-3</v>
      </c>
      <c r="R156" s="193">
        <f t="shared" si="22"/>
        <v>1.0999999999999999E-2</v>
      </c>
      <c r="S156" s="193">
        <v>0</v>
      </c>
      <c r="T156" s="194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5" t="s">
        <v>134</v>
      </c>
      <c r="AT156" s="195" t="s">
        <v>130</v>
      </c>
      <c r="AU156" s="195" t="s">
        <v>135</v>
      </c>
      <c r="AY156" s="14" t="s">
        <v>128</v>
      </c>
      <c r="BE156" s="196">
        <f t="shared" si="24"/>
        <v>0</v>
      </c>
      <c r="BF156" s="196">
        <f t="shared" si="25"/>
        <v>0</v>
      </c>
      <c r="BG156" s="196">
        <f t="shared" si="26"/>
        <v>0</v>
      </c>
      <c r="BH156" s="196">
        <f t="shared" si="27"/>
        <v>0</v>
      </c>
      <c r="BI156" s="196">
        <f t="shared" si="28"/>
        <v>0</v>
      </c>
      <c r="BJ156" s="14" t="s">
        <v>135</v>
      </c>
      <c r="BK156" s="197">
        <f t="shared" si="29"/>
        <v>0</v>
      </c>
      <c r="BL156" s="14" t="s">
        <v>134</v>
      </c>
      <c r="BM156" s="195" t="s">
        <v>326</v>
      </c>
    </row>
    <row r="157" spans="1:65" s="2" customFormat="1" ht="37.9" customHeight="1">
      <c r="A157" s="31"/>
      <c r="B157" s="32"/>
      <c r="C157" s="198" t="s">
        <v>327</v>
      </c>
      <c r="D157" s="198" t="s">
        <v>163</v>
      </c>
      <c r="E157" s="199" t="s">
        <v>328</v>
      </c>
      <c r="F157" s="200" t="s">
        <v>329</v>
      </c>
      <c r="G157" s="201" t="s">
        <v>195</v>
      </c>
      <c r="H157" s="202">
        <v>4</v>
      </c>
      <c r="I157" s="203"/>
      <c r="J157" s="202">
        <f t="shared" si="20"/>
        <v>0</v>
      </c>
      <c r="K157" s="204"/>
      <c r="L157" s="205"/>
      <c r="M157" s="206" t="s">
        <v>1</v>
      </c>
      <c r="N157" s="207" t="s">
        <v>45</v>
      </c>
      <c r="O157" s="68"/>
      <c r="P157" s="193">
        <f t="shared" si="21"/>
        <v>0</v>
      </c>
      <c r="Q157" s="193">
        <v>1.47E-2</v>
      </c>
      <c r="R157" s="193">
        <f t="shared" si="22"/>
        <v>5.8799999999999998E-2</v>
      </c>
      <c r="S157" s="193">
        <v>0</v>
      </c>
      <c r="T157" s="194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5" t="s">
        <v>162</v>
      </c>
      <c r="AT157" s="195" t="s">
        <v>163</v>
      </c>
      <c r="AU157" s="195" t="s">
        <v>135</v>
      </c>
      <c r="AY157" s="14" t="s">
        <v>128</v>
      </c>
      <c r="BE157" s="196">
        <f t="shared" si="24"/>
        <v>0</v>
      </c>
      <c r="BF157" s="196">
        <f t="shared" si="25"/>
        <v>0</v>
      </c>
      <c r="BG157" s="196">
        <f t="shared" si="26"/>
        <v>0</v>
      </c>
      <c r="BH157" s="196">
        <f t="shared" si="27"/>
        <v>0</v>
      </c>
      <c r="BI157" s="196">
        <f t="shared" si="28"/>
        <v>0</v>
      </c>
      <c r="BJ157" s="14" t="s">
        <v>135</v>
      </c>
      <c r="BK157" s="197">
        <f t="shared" si="29"/>
        <v>0</v>
      </c>
      <c r="BL157" s="14" t="s">
        <v>134</v>
      </c>
      <c r="BM157" s="195" t="s">
        <v>330</v>
      </c>
    </row>
    <row r="158" spans="1:65" s="2" customFormat="1" ht="24.2" customHeight="1">
      <c r="A158" s="31"/>
      <c r="B158" s="32"/>
      <c r="C158" s="184" t="s">
        <v>331</v>
      </c>
      <c r="D158" s="184" t="s">
        <v>130</v>
      </c>
      <c r="E158" s="185" t="s">
        <v>332</v>
      </c>
      <c r="F158" s="186" t="s">
        <v>333</v>
      </c>
      <c r="G158" s="187" t="s">
        <v>195</v>
      </c>
      <c r="H158" s="188">
        <v>38</v>
      </c>
      <c r="I158" s="189"/>
      <c r="J158" s="188">
        <f t="shared" si="20"/>
        <v>0</v>
      </c>
      <c r="K158" s="190"/>
      <c r="L158" s="36"/>
      <c r="M158" s="191" t="s">
        <v>1</v>
      </c>
      <c r="N158" s="192" t="s">
        <v>45</v>
      </c>
      <c r="O158" s="68"/>
      <c r="P158" s="193">
        <f t="shared" si="21"/>
        <v>0</v>
      </c>
      <c r="Q158" s="193">
        <v>2.7000000000000001E-3</v>
      </c>
      <c r="R158" s="193">
        <f t="shared" si="22"/>
        <v>0.10260000000000001</v>
      </c>
      <c r="S158" s="193">
        <v>0</v>
      </c>
      <c r="T158" s="194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5" t="s">
        <v>134</v>
      </c>
      <c r="AT158" s="195" t="s">
        <v>130</v>
      </c>
      <c r="AU158" s="195" t="s">
        <v>135</v>
      </c>
      <c r="AY158" s="14" t="s">
        <v>128</v>
      </c>
      <c r="BE158" s="196">
        <f t="shared" si="24"/>
        <v>0</v>
      </c>
      <c r="BF158" s="196">
        <f t="shared" si="25"/>
        <v>0</v>
      </c>
      <c r="BG158" s="196">
        <f t="shared" si="26"/>
        <v>0</v>
      </c>
      <c r="BH158" s="196">
        <f t="shared" si="27"/>
        <v>0</v>
      </c>
      <c r="BI158" s="196">
        <f t="shared" si="28"/>
        <v>0</v>
      </c>
      <c r="BJ158" s="14" t="s">
        <v>135</v>
      </c>
      <c r="BK158" s="197">
        <f t="shared" si="29"/>
        <v>0</v>
      </c>
      <c r="BL158" s="14" t="s">
        <v>134</v>
      </c>
      <c r="BM158" s="195" t="s">
        <v>334</v>
      </c>
    </row>
    <row r="159" spans="1:65" s="2" customFormat="1" ht="24.2" customHeight="1">
      <c r="A159" s="31"/>
      <c r="B159" s="32"/>
      <c r="C159" s="198" t="s">
        <v>335</v>
      </c>
      <c r="D159" s="198" t="s">
        <v>163</v>
      </c>
      <c r="E159" s="199" t="s">
        <v>336</v>
      </c>
      <c r="F159" s="200" t="s">
        <v>337</v>
      </c>
      <c r="G159" s="201" t="s">
        <v>195</v>
      </c>
      <c r="H159" s="202">
        <v>38</v>
      </c>
      <c r="I159" s="203"/>
      <c r="J159" s="202">
        <f t="shared" si="20"/>
        <v>0</v>
      </c>
      <c r="K159" s="204"/>
      <c r="L159" s="205"/>
      <c r="M159" s="206" t="s">
        <v>1</v>
      </c>
      <c r="N159" s="207" t="s">
        <v>45</v>
      </c>
      <c r="O159" s="68"/>
      <c r="P159" s="193">
        <f t="shared" si="21"/>
        <v>0</v>
      </c>
      <c r="Q159" s="193">
        <v>1.47E-2</v>
      </c>
      <c r="R159" s="193">
        <f t="shared" si="22"/>
        <v>0.55859999999999999</v>
      </c>
      <c r="S159" s="193">
        <v>0</v>
      </c>
      <c r="T159" s="194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5" t="s">
        <v>162</v>
      </c>
      <c r="AT159" s="195" t="s">
        <v>163</v>
      </c>
      <c r="AU159" s="195" t="s">
        <v>135</v>
      </c>
      <c r="AY159" s="14" t="s">
        <v>128</v>
      </c>
      <c r="BE159" s="196">
        <f t="shared" si="24"/>
        <v>0</v>
      </c>
      <c r="BF159" s="196">
        <f t="shared" si="25"/>
        <v>0</v>
      </c>
      <c r="BG159" s="196">
        <f t="shared" si="26"/>
        <v>0</v>
      </c>
      <c r="BH159" s="196">
        <f t="shared" si="27"/>
        <v>0</v>
      </c>
      <c r="BI159" s="196">
        <f t="shared" si="28"/>
        <v>0</v>
      </c>
      <c r="BJ159" s="14" t="s">
        <v>135</v>
      </c>
      <c r="BK159" s="197">
        <f t="shared" si="29"/>
        <v>0</v>
      </c>
      <c r="BL159" s="14" t="s">
        <v>134</v>
      </c>
      <c r="BM159" s="195" t="s">
        <v>338</v>
      </c>
    </row>
    <row r="160" spans="1:65" s="12" customFormat="1" ht="22.9" customHeight="1">
      <c r="B160" s="168"/>
      <c r="C160" s="169"/>
      <c r="D160" s="170" t="s">
        <v>78</v>
      </c>
      <c r="E160" s="182" t="s">
        <v>147</v>
      </c>
      <c r="F160" s="182" t="s">
        <v>167</v>
      </c>
      <c r="G160" s="169"/>
      <c r="H160" s="169"/>
      <c r="I160" s="172"/>
      <c r="J160" s="183">
        <f>BK160</f>
        <v>0</v>
      </c>
      <c r="K160" s="169"/>
      <c r="L160" s="174"/>
      <c r="M160" s="175"/>
      <c r="N160" s="176"/>
      <c r="O160" s="176"/>
      <c r="P160" s="177">
        <f>SUM(P161:P166)</f>
        <v>0</v>
      </c>
      <c r="Q160" s="176"/>
      <c r="R160" s="177">
        <f>SUM(R161:R166)</f>
        <v>352.92608160000009</v>
      </c>
      <c r="S160" s="176"/>
      <c r="T160" s="178">
        <f>SUM(T161:T166)</f>
        <v>0</v>
      </c>
      <c r="AR160" s="179" t="s">
        <v>87</v>
      </c>
      <c r="AT160" s="180" t="s">
        <v>78</v>
      </c>
      <c r="AU160" s="180" t="s">
        <v>87</v>
      </c>
      <c r="AY160" s="179" t="s">
        <v>128</v>
      </c>
      <c r="BK160" s="181">
        <f>SUM(BK161:BK166)</f>
        <v>0</v>
      </c>
    </row>
    <row r="161" spans="1:65" s="2" customFormat="1" ht="24.2" customHeight="1">
      <c r="A161" s="31"/>
      <c r="B161" s="32"/>
      <c r="C161" s="184" t="s">
        <v>339</v>
      </c>
      <c r="D161" s="184" t="s">
        <v>130</v>
      </c>
      <c r="E161" s="185" t="s">
        <v>169</v>
      </c>
      <c r="F161" s="186" t="s">
        <v>170</v>
      </c>
      <c r="G161" s="187" t="s">
        <v>160</v>
      </c>
      <c r="H161" s="188">
        <v>604.32000000000005</v>
      </c>
      <c r="I161" s="189"/>
      <c r="J161" s="188">
        <f t="shared" ref="J161:J166" si="30">ROUND(I161*H161,3)</f>
        <v>0</v>
      </c>
      <c r="K161" s="190"/>
      <c r="L161" s="36"/>
      <c r="M161" s="191" t="s">
        <v>1</v>
      </c>
      <c r="N161" s="192" t="s">
        <v>45</v>
      </c>
      <c r="O161" s="68"/>
      <c r="P161" s="193">
        <f t="shared" ref="P161:P166" si="31">O161*H161</f>
        <v>0</v>
      </c>
      <c r="Q161" s="193">
        <v>8.0960000000000004E-2</v>
      </c>
      <c r="R161" s="193">
        <f t="shared" ref="R161:R166" si="32">Q161*H161</f>
        <v>48.925747200000004</v>
      </c>
      <c r="S161" s="193">
        <v>0</v>
      </c>
      <c r="T161" s="194">
        <f t="shared" ref="T161:T166" si="33"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5" t="s">
        <v>134</v>
      </c>
      <c r="AT161" s="195" t="s">
        <v>130</v>
      </c>
      <c r="AU161" s="195" t="s">
        <v>135</v>
      </c>
      <c r="AY161" s="14" t="s">
        <v>128</v>
      </c>
      <c r="BE161" s="196">
        <f t="shared" ref="BE161:BE166" si="34">IF(N161="základná",J161,0)</f>
        <v>0</v>
      </c>
      <c r="BF161" s="196">
        <f t="shared" ref="BF161:BF166" si="35">IF(N161="znížená",J161,0)</f>
        <v>0</v>
      </c>
      <c r="BG161" s="196">
        <f t="shared" ref="BG161:BG166" si="36">IF(N161="zákl. prenesená",J161,0)</f>
        <v>0</v>
      </c>
      <c r="BH161" s="196">
        <f t="shared" ref="BH161:BH166" si="37">IF(N161="zníž. prenesená",J161,0)</f>
        <v>0</v>
      </c>
      <c r="BI161" s="196">
        <f t="shared" ref="BI161:BI166" si="38">IF(N161="nulová",J161,0)</f>
        <v>0</v>
      </c>
      <c r="BJ161" s="14" t="s">
        <v>135</v>
      </c>
      <c r="BK161" s="197">
        <f t="shared" ref="BK161:BK166" si="39">ROUND(I161*H161,3)</f>
        <v>0</v>
      </c>
      <c r="BL161" s="14" t="s">
        <v>134</v>
      </c>
      <c r="BM161" s="195" t="s">
        <v>340</v>
      </c>
    </row>
    <row r="162" spans="1:65" s="2" customFormat="1" ht="24.2" customHeight="1">
      <c r="A162" s="31"/>
      <c r="B162" s="32"/>
      <c r="C162" s="184" t="s">
        <v>341</v>
      </c>
      <c r="D162" s="184" t="s">
        <v>130</v>
      </c>
      <c r="E162" s="185" t="s">
        <v>173</v>
      </c>
      <c r="F162" s="186" t="s">
        <v>174</v>
      </c>
      <c r="G162" s="187" t="s">
        <v>160</v>
      </c>
      <c r="H162" s="188">
        <v>604.32000000000005</v>
      </c>
      <c r="I162" s="189"/>
      <c r="J162" s="188">
        <f t="shared" si="30"/>
        <v>0</v>
      </c>
      <c r="K162" s="190"/>
      <c r="L162" s="36"/>
      <c r="M162" s="191" t="s">
        <v>1</v>
      </c>
      <c r="N162" s="192" t="s">
        <v>45</v>
      </c>
      <c r="O162" s="68"/>
      <c r="P162" s="193">
        <f t="shared" si="31"/>
        <v>0</v>
      </c>
      <c r="Q162" s="193">
        <v>0.19900000000000001</v>
      </c>
      <c r="R162" s="193">
        <f t="shared" si="32"/>
        <v>120.25968000000002</v>
      </c>
      <c r="S162" s="193">
        <v>0</v>
      </c>
      <c r="T162" s="194">
        <f t="shared" si="3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5" t="s">
        <v>134</v>
      </c>
      <c r="AT162" s="195" t="s">
        <v>130</v>
      </c>
      <c r="AU162" s="195" t="s">
        <v>135</v>
      </c>
      <c r="AY162" s="14" t="s">
        <v>128</v>
      </c>
      <c r="BE162" s="196">
        <f t="shared" si="34"/>
        <v>0</v>
      </c>
      <c r="BF162" s="196">
        <f t="shared" si="35"/>
        <v>0</v>
      </c>
      <c r="BG162" s="196">
        <f t="shared" si="36"/>
        <v>0</v>
      </c>
      <c r="BH162" s="196">
        <f t="shared" si="37"/>
        <v>0</v>
      </c>
      <c r="BI162" s="196">
        <f t="shared" si="38"/>
        <v>0</v>
      </c>
      <c r="BJ162" s="14" t="s">
        <v>135</v>
      </c>
      <c r="BK162" s="197">
        <f t="shared" si="39"/>
        <v>0</v>
      </c>
      <c r="BL162" s="14" t="s">
        <v>134</v>
      </c>
      <c r="BM162" s="195" t="s">
        <v>342</v>
      </c>
    </row>
    <row r="163" spans="1:65" s="2" customFormat="1" ht="24.2" customHeight="1">
      <c r="A163" s="31"/>
      <c r="B163" s="32"/>
      <c r="C163" s="184" t="s">
        <v>225</v>
      </c>
      <c r="D163" s="184" t="s">
        <v>130</v>
      </c>
      <c r="E163" s="185" t="s">
        <v>343</v>
      </c>
      <c r="F163" s="186" t="s">
        <v>344</v>
      </c>
      <c r="G163" s="187" t="s">
        <v>160</v>
      </c>
      <c r="H163" s="188">
        <v>604.32000000000005</v>
      </c>
      <c r="I163" s="189"/>
      <c r="J163" s="188">
        <f t="shared" si="30"/>
        <v>0</v>
      </c>
      <c r="K163" s="190"/>
      <c r="L163" s="36"/>
      <c r="M163" s="191" t="s">
        <v>1</v>
      </c>
      <c r="N163" s="192" t="s">
        <v>45</v>
      </c>
      <c r="O163" s="68"/>
      <c r="P163" s="193">
        <f t="shared" si="31"/>
        <v>0</v>
      </c>
      <c r="Q163" s="193">
        <v>0.29160000000000003</v>
      </c>
      <c r="R163" s="193">
        <f t="shared" si="32"/>
        <v>176.21971200000004</v>
      </c>
      <c r="S163" s="193">
        <v>0</v>
      </c>
      <c r="T163" s="194">
        <f t="shared" si="3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5" t="s">
        <v>134</v>
      </c>
      <c r="AT163" s="195" t="s">
        <v>130</v>
      </c>
      <c r="AU163" s="195" t="s">
        <v>135</v>
      </c>
      <c r="AY163" s="14" t="s">
        <v>128</v>
      </c>
      <c r="BE163" s="196">
        <f t="shared" si="34"/>
        <v>0</v>
      </c>
      <c r="BF163" s="196">
        <f t="shared" si="35"/>
        <v>0</v>
      </c>
      <c r="BG163" s="196">
        <f t="shared" si="36"/>
        <v>0</v>
      </c>
      <c r="BH163" s="196">
        <f t="shared" si="37"/>
        <v>0</v>
      </c>
      <c r="BI163" s="196">
        <f t="shared" si="38"/>
        <v>0</v>
      </c>
      <c r="BJ163" s="14" t="s">
        <v>135</v>
      </c>
      <c r="BK163" s="197">
        <f t="shared" si="39"/>
        <v>0</v>
      </c>
      <c r="BL163" s="14" t="s">
        <v>134</v>
      </c>
      <c r="BM163" s="195" t="s">
        <v>345</v>
      </c>
    </row>
    <row r="164" spans="1:65" s="2" customFormat="1" ht="14.45" customHeight="1">
      <c r="A164" s="31"/>
      <c r="B164" s="32"/>
      <c r="C164" s="184" t="s">
        <v>346</v>
      </c>
      <c r="D164" s="184" t="s">
        <v>130</v>
      </c>
      <c r="E164" s="185" t="s">
        <v>347</v>
      </c>
      <c r="F164" s="186" t="s">
        <v>348</v>
      </c>
      <c r="G164" s="187" t="s">
        <v>160</v>
      </c>
      <c r="H164" s="188">
        <v>604.32000000000005</v>
      </c>
      <c r="I164" s="189"/>
      <c r="J164" s="188">
        <f t="shared" si="30"/>
        <v>0</v>
      </c>
      <c r="K164" s="190"/>
      <c r="L164" s="36"/>
      <c r="M164" s="191" t="s">
        <v>1</v>
      </c>
      <c r="N164" s="192" t="s">
        <v>45</v>
      </c>
      <c r="O164" s="68"/>
      <c r="P164" s="193">
        <f t="shared" si="31"/>
        <v>0</v>
      </c>
      <c r="Q164" s="193">
        <v>2.7E-4</v>
      </c>
      <c r="R164" s="193">
        <f t="shared" si="32"/>
        <v>0.16316640000000002</v>
      </c>
      <c r="S164" s="193">
        <v>0</v>
      </c>
      <c r="T164" s="194">
        <f t="shared" si="3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5" t="s">
        <v>134</v>
      </c>
      <c r="AT164" s="195" t="s">
        <v>130</v>
      </c>
      <c r="AU164" s="195" t="s">
        <v>135</v>
      </c>
      <c r="AY164" s="14" t="s">
        <v>128</v>
      </c>
      <c r="BE164" s="196">
        <f t="shared" si="34"/>
        <v>0</v>
      </c>
      <c r="BF164" s="196">
        <f t="shared" si="35"/>
        <v>0</v>
      </c>
      <c r="BG164" s="196">
        <f t="shared" si="36"/>
        <v>0</v>
      </c>
      <c r="BH164" s="196">
        <f t="shared" si="37"/>
        <v>0</v>
      </c>
      <c r="BI164" s="196">
        <f t="shared" si="38"/>
        <v>0</v>
      </c>
      <c r="BJ164" s="14" t="s">
        <v>135</v>
      </c>
      <c r="BK164" s="197">
        <f t="shared" si="39"/>
        <v>0</v>
      </c>
      <c r="BL164" s="14" t="s">
        <v>134</v>
      </c>
      <c r="BM164" s="195" t="s">
        <v>349</v>
      </c>
    </row>
    <row r="165" spans="1:65" s="2" customFormat="1" ht="14.45" customHeight="1">
      <c r="A165" s="31"/>
      <c r="B165" s="32"/>
      <c r="C165" s="198" t="s">
        <v>350</v>
      </c>
      <c r="D165" s="198" t="s">
        <v>163</v>
      </c>
      <c r="E165" s="199" t="s">
        <v>351</v>
      </c>
      <c r="F165" s="200" t="s">
        <v>352</v>
      </c>
      <c r="G165" s="201" t="s">
        <v>160</v>
      </c>
      <c r="H165" s="202">
        <v>604.32000000000005</v>
      </c>
      <c r="I165" s="203"/>
      <c r="J165" s="202">
        <f t="shared" si="30"/>
        <v>0</v>
      </c>
      <c r="K165" s="204"/>
      <c r="L165" s="205"/>
      <c r="M165" s="206" t="s">
        <v>1</v>
      </c>
      <c r="N165" s="207" t="s">
        <v>45</v>
      </c>
      <c r="O165" s="68"/>
      <c r="P165" s="193">
        <f t="shared" si="31"/>
        <v>0</v>
      </c>
      <c r="Q165" s="193">
        <v>1.8E-3</v>
      </c>
      <c r="R165" s="193">
        <f t="shared" si="32"/>
        <v>1.0877760000000001</v>
      </c>
      <c r="S165" s="193">
        <v>0</v>
      </c>
      <c r="T165" s="194">
        <f t="shared" si="3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5" t="s">
        <v>162</v>
      </c>
      <c r="AT165" s="195" t="s">
        <v>163</v>
      </c>
      <c r="AU165" s="195" t="s">
        <v>135</v>
      </c>
      <c r="AY165" s="14" t="s">
        <v>128</v>
      </c>
      <c r="BE165" s="196">
        <f t="shared" si="34"/>
        <v>0</v>
      </c>
      <c r="BF165" s="196">
        <f t="shared" si="35"/>
        <v>0</v>
      </c>
      <c r="BG165" s="196">
        <f t="shared" si="36"/>
        <v>0</v>
      </c>
      <c r="BH165" s="196">
        <f t="shared" si="37"/>
        <v>0</v>
      </c>
      <c r="BI165" s="196">
        <f t="shared" si="38"/>
        <v>0</v>
      </c>
      <c r="BJ165" s="14" t="s">
        <v>135</v>
      </c>
      <c r="BK165" s="197">
        <f t="shared" si="39"/>
        <v>0</v>
      </c>
      <c r="BL165" s="14" t="s">
        <v>134</v>
      </c>
      <c r="BM165" s="195" t="s">
        <v>353</v>
      </c>
    </row>
    <row r="166" spans="1:65" s="2" customFormat="1" ht="14.45" customHeight="1">
      <c r="A166" s="31"/>
      <c r="B166" s="32"/>
      <c r="C166" s="198" t="s">
        <v>354</v>
      </c>
      <c r="D166" s="198" t="s">
        <v>163</v>
      </c>
      <c r="E166" s="199" t="s">
        <v>355</v>
      </c>
      <c r="F166" s="200" t="s">
        <v>356</v>
      </c>
      <c r="G166" s="201" t="s">
        <v>154</v>
      </c>
      <c r="H166" s="202">
        <v>6.27</v>
      </c>
      <c r="I166" s="203"/>
      <c r="J166" s="202">
        <f t="shared" si="30"/>
        <v>0</v>
      </c>
      <c r="K166" s="204"/>
      <c r="L166" s="205"/>
      <c r="M166" s="206" t="s">
        <v>1</v>
      </c>
      <c r="N166" s="207" t="s">
        <v>45</v>
      </c>
      <c r="O166" s="68"/>
      <c r="P166" s="193">
        <f t="shared" si="31"/>
        <v>0</v>
      </c>
      <c r="Q166" s="193">
        <v>1</v>
      </c>
      <c r="R166" s="193">
        <f t="shared" si="32"/>
        <v>6.27</v>
      </c>
      <c r="S166" s="193">
        <v>0</v>
      </c>
      <c r="T166" s="194">
        <f t="shared" si="3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5" t="s">
        <v>162</v>
      </c>
      <c r="AT166" s="195" t="s">
        <v>163</v>
      </c>
      <c r="AU166" s="195" t="s">
        <v>135</v>
      </c>
      <c r="AY166" s="14" t="s">
        <v>128</v>
      </c>
      <c r="BE166" s="196">
        <f t="shared" si="34"/>
        <v>0</v>
      </c>
      <c r="BF166" s="196">
        <f t="shared" si="35"/>
        <v>0</v>
      </c>
      <c r="BG166" s="196">
        <f t="shared" si="36"/>
        <v>0</v>
      </c>
      <c r="BH166" s="196">
        <f t="shared" si="37"/>
        <v>0</v>
      </c>
      <c r="BI166" s="196">
        <f t="shared" si="38"/>
        <v>0</v>
      </c>
      <c r="BJ166" s="14" t="s">
        <v>135</v>
      </c>
      <c r="BK166" s="197">
        <f t="shared" si="39"/>
        <v>0</v>
      </c>
      <c r="BL166" s="14" t="s">
        <v>134</v>
      </c>
      <c r="BM166" s="195" t="s">
        <v>357</v>
      </c>
    </row>
    <row r="167" spans="1:65" s="12" customFormat="1" ht="22.9" customHeight="1">
      <c r="B167" s="168"/>
      <c r="C167" s="169"/>
      <c r="D167" s="170" t="s">
        <v>78</v>
      </c>
      <c r="E167" s="182" t="s">
        <v>168</v>
      </c>
      <c r="F167" s="182" t="s">
        <v>205</v>
      </c>
      <c r="G167" s="169"/>
      <c r="H167" s="169"/>
      <c r="I167" s="172"/>
      <c r="J167" s="183">
        <f>BK167</f>
        <v>0</v>
      </c>
      <c r="K167" s="169"/>
      <c r="L167" s="174"/>
      <c r="M167" s="175"/>
      <c r="N167" s="176"/>
      <c r="O167" s="176"/>
      <c r="P167" s="177">
        <f>SUM(P168:P169)</f>
        <v>0</v>
      </c>
      <c r="Q167" s="176"/>
      <c r="R167" s="177">
        <f>SUM(R168:R169)</f>
        <v>11.055807999999999</v>
      </c>
      <c r="S167" s="176"/>
      <c r="T167" s="178">
        <f>SUM(T168:T169)</f>
        <v>0</v>
      </c>
      <c r="AR167" s="179" t="s">
        <v>87</v>
      </c>
      <c r="AT167" s="180" t="s">
        <v>78</v>
      </c>
      <c r="AU167" s="180" t="s">
        <v>87</v>
      </c>
      <c r="AY167" s="179" t="s">
        <v>128</v>
      </c>
      <c r="BK167" s="181">
        <f>SUM(BK168:BK169)</f>
        <v>0</v>
      </c>
    </row>
    <row r="168" spans="1:65" s="2" customFormat="1" ht="37.9" customHeight="1">
      <c r="A168" s="31"/>
      <c r="B168" s="32"/>
      <c r="C168" s="184" t="s">
        <v>358</v>
      </c>
      <c r="D168" s="184" t="s">
        <v>130</v>
      </c>
      <c r="E168" s="185" t="s">
        <v>359</v>
      </c>
      <c r="F168" s="186" t="s">
        <v>360</v>
      </c>
      <c r="G168" s="187" t="s">
        <v>209</v>
      </c>
      <c r="H168" s="188">
        <v>90.8</v>
      </c>
      <c r="I168" s="189"/>
      <c r="J168" s="188">
        <f>ROUND(I168*H168,3)</f>
        <v>0</v>
      </c>
      <c r="K168" s="190"/>
      <c r="L168" s="36"/>
      <c r="M168" s="191" t="s">
        <v>1</v>
      </c>
      <c r="N168" s="192" t="s">
        <v>45</v>
      </c>
      <c r="O168" s="68"/>
      <c r="P168" s="193">
        <f>O168*H168</f>
        <v>0</v>
      </c>
      <c r="Q168" s="193">
        <v>9.8530000000000006E-2</v>
      </c>
      <c r="R168" s="193">
        <f>Q168*H168</f>
        <v>8.9465240000000001</v>
      </c>
      <c r="S168" s="193">
        <v>0</v>
      </c>
      <c r="T168" s="194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5" t="s">
        <v>134</v>
      </c>
      <c r="AT168" s="195" t="s">
        <v>130</v>
      </c>
      <c r="AU168" s="195" t="s">
        <v>135</v>
      </c>
      <c r="AY168" s="14" t="s">
        <v>128</v>
      </c>
      <c r="BE168" s="196">
        <f>IF(N168="základná",J168,0)</f>
        <v>0</v>
      </c>
      <c r="BF168" s="196">
        <f>IF(N168="znížená",J168,0)</f>
        <v>0</v>
      </c>
      <c r="BG168" s="196">
        <f>IF(N168="zákl. prenesená",J168,0)</f>
        <v>0</v>
      </c>
      <c r="BH168" s="196">
        <f>IF(N168="zníž. prenesená",J168,0)</f>
        <v>0</v>
      </c>
      <c r="BI168" s="196">
        <f>IF(N168="nulová",J168,0)</f>
        <v>0</v>
      </c>
      <c r="BJ168" s="14" t="s">
        <v>135</v>
      </c>
      <c r="BK168" s="197">
        <f>ROUND(I168*H168,3)</f>
        <v>0</v>
      </c>
      <c r="BL168" s="14" t="s">
        <v>134</v>
      </c>
      <c r="BM168" s="195" t="s">
        <v>361</v>
      </c>
    </row>
    <row r="169" spans="1:65" s="2" customFormat="1" ht="14.45" customHeight="1">
      <c r="A169" s="31"/>
      <c r="B169" s="32"/>
      <c r="C169" s="198" t="s">
        <v>362</v>
      </c>
      <c r="D169" s="198" t="s">
        <v>163</v>
      </c>
      <c r="E169" s="199" t="s">
        <v>212</v>
      </c>
      <c r="F169" s="200" t="s">
        <v>213</v>
      </c>
      <c r="G169" s="201" t="s">
        <v>195</v>
      </c>
      <c r="H169" s="202">
        <v>91.707999999999998</v>
      </c>
      <c r="I169" s="203"/>
      <c r="J169" s="202">
        <f>ROUND(I169*H169,3)</f>
        <v>0</v>
      </c>
      <c r="K169" s="204"/>
      <c r="L169" s="205"/>
      <c r="M169" s="206" t="s">
        <v>1</v>
      </c>
      <c r="N169" s="207" t="s">
        <v>45</v>
      </c>
      <c r="O169" s="68"/>
      <c r="P169" s="193">
        <f>O169*H169</f>
        <v>0</v>
      </c>
      <c r="Q169" s="193">
        <v>2.3E-2</v>
      </c>
      <c r="R169" s="193">
        <f>Q169*H169</f>
        <v>2.1092839999999997</v>
      </c>
      <c r="S169" s="193">
        <v>0</v>
      </c>
      <c r="T169" s="194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5" t="s">
        <v>162</v>
      </c>
      <c r="AT169" s="195" t="s">
        <v>163</v>
      </c>
      <c r="AU169" s="195" t="s">
        <v>135</v>
      </c>
      <c r="AY169" s="14" t="s">
        <v>128</v>
      </c>
      <c r="BE169" s="196">
        <f>IF(N169="základná",J169,0)</f>
        <v>0</v>
      </c>
      <c r="BF169" s="196">
        <f>IF(N169="znížená",J169,0)</f>
        <v>0</v>
      </c>
      <c r="BG169" s="196">
        <f>IF(N169="zákl. prenesená",J169,0)</f>
        <v>0</v>
      </c>
      <c r="BH169" s="196">
        <f>IF(N169="zníž. prenesená",J169,0)</f>
        <v>0</v>
      </c>
      <c r="BI169" s="196">
        <f>IF(N169="nulová",J169,0)</f>
        <v>0</v>
      </c>
      <c r="BJ169" s="14" t="s">
        <v>135</v>
      </c>
      <c r="BK169" s="197">
        <f>ROUND(I169*H169,3)</f>
        <v>0</v>
      </c>
      <c r="BL169" s="14" t="s">
        <v>134</v>
      </c>
      <c r="BM169" s="195" t="s">
        <v>363</v>
      </c>
    </row>
    <row r="170" spans="1:65" s="12" customFormat="1" ht="25.9" customHeight="1">
      <c r="B170" s="168"/>
      <c r="C170" s="169"/>
      <c r="D170" s="170" t="s">
        <v>78</v>
      </c>
      <c r="E170" s="171" t="s">
        <v>215</v>
      </c>
      <c r="F170" s="171" t="s">
        <v>216</v>
      </c>
      <c r="G170" s="169"/>
      <c r="H170" s="169"/>
      <c r="I170" s="172"/>
      <c r="J170" s="173">
        <f>BK170</f>
        <v>0</v>
      </c>
      <c r="K170" s="169"/>
      <c r="L170" s="174"/>
      <c r="M170" s="175"/>
      <c r="N170" s="176"/>
      <c r="O170" s="176"/>
      <c r="P170" s="177">
        <f>P171</f>
        <v>0</v>
      </c>
      <c r="Q170" s="176"/>
      <c r="R170" s="177">
        <f>R171</f>
        <v>1.5347279999999999</v>
      </c>
      <c r="S170" s="176"/>
      <c r="T170" s="178">
        <f>T171</f>
        <v>0</v>
      </c>
      <c r="AR170" s="179" t="s">
        <v>135</v>
      </c>
      <c r="AT170" s="180" t="s">
        <v>78</v>
      </c>
      <c r="AU170" s="180" t="s">
        <v>79</v>
      </c>
      <c r="AY170" s="179" t="s">
        <v>128</v>
      </c>
      <c r="BK170" s="181">
        <f>BK171</f>
        <v>0</v>
      </c>
    </row>
    <row r="171" spans="1:65" s="12" customFormat="1" ht="22.9" customHeight="1">
      <c r="B171" s="168"/>
      <c r="C171" s="169"/>
      <c r="D171" s="170" t="s">
        <v>78</v>
      </c>
      <c r="E171" s="182" t="s">
        <v>217</v>
      </c>
      <c r="F171" s="182" t="s">
        <v>218</v>
      </c>
      <c r="G171" s="169"/>
      <c r="H171" s="169"/>
      <c r="I171" s="172"/>
      <c r="J171" s="183">
        <f>BK171</f>
        <v>0</v>
      </c>
      <c r="K171" s="169"/>
      <c r="L171" s="174"/>
      <c r="M171" s="175"/>
      <c r="N171" s="176"/>
      <c r="O171" s="176"/>
      <c r="P171" s="177">
        <f>SUM(P172:P185)</f>
        <v>0</v>
      </c>
      <c r="Q171" s="176"/>
      <c r="R171" s="177">
        <f>SUM(R172:R185)</f>
        <v>1.5347279999999999</v>
      </c>
      <c r="S171" s="176"/>
      <c r="T171" s="178">
        <f>SUM(T172:T185)</f>
        <v>0</v>
      </c>
      <c r="AR171" s="179" t="s">
        <v>135</v>
      </c>
      <c r="AT171" s="180" t="s">
        <v>78</v>
      </c>
      <c r="AU171" s="180" t="s">
        <v>87</v>
      </c>
      <c r="AY171" s="179" t="s">
        <v>128</v>
      </c>
      <c r="BK171" s="181">
        <f>SUM(BK172:BK185)</f>
        <v>0</v>
      </c>
    </row>
    <row r="172" spans="1:65" s="2" customFormat="1" ht="24.2" customHeight="1">
      <c r="A172" s="31"/>
      <c r="B172" s="32"/>
      <c r="C172" s="184" t="s">
        <v>364</v>
      </c>
      <c r="D172" s="184" t="s">
        <v>130</v>
      </c>
      <c r="E172" s="185" t="s">
        <v>365</v>
      </c>
      <c r="F172" s="186" t="s">
        <v>366</v>
      </c>
      <c r="G172" s="187" t="s">
        <v>209</v>
      </c>
      <c r="H172" s="188">
        <v>93.8</v>
      </c>
      <c r="I172" s="189"/>
      <c r="J172" s="188">
        <f t="shared" ref="J172:J185" si="40">ROUND(I172*H172,3)</f>
        <v>0</v>
      </c>
      <c r="K172" s="190"/>
      <c r="L172" s="36"/>
      <c r="M172" s="191" t="s">
        <v>1</v>
      </c>
      <c r="N172" s="192" t="s">
        <v>45</v>
      </c>
      <c r="O172" s="68"/>
      <c r="P172" s="193">
        <f t="shared" ref="P172:P185" si="41">O172*H172</f>
        <v>0</v>
      </c>
      <c r="Q172" s="193">
        <v>1.0000000000000001E-5</v>
      </c>
      <c r="R172" s="193">
        <f t="shared" ref="R172:R185" si="42">Q172*H172</f>
        <v>9.3800000000000003E-4</v>
      </c>
      <c r="S172" s="193">
        <v>0</v>
      </c>
      <c r="T172" s="194">
        <f t="shared" ref="T172:T185" si="43"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5" t="s">
        <v>197</v>
      </c>
      <c r="AT172" s="195" t="s">
        <v>130</v>
      </c>
      <c r="AU172" s="195" t="s">
        <v>135</v>
      </c>
      <c r="AY172" s="14" t="s">
        <v>128</v>
      </c>
      <c r="BE172" s="196">
        <f t="shared" ref="BE172:BE185" si="44">IF(N172="základná",J172,0)</f>
        <v>0</v>
      </c>
      <c r="BF172" s="196">
        <f t="shared" ref="BF172:BF185" si="45">IF(N172="znížená",J172,0)</f>
        <v>0</v>
      </c>
      <c r="BG172" s="196">
        <f t="shared" ref="BG172:BG185" si="46">IF(N172="zákl. prenesená",J172,0)</f>
        <v>0</v>
      </c>
      <c r="BH172" s="196">
        <f t="shared" ref="BH172:BH185" si="47">IF(N172="zníž. prenesená",J172,0)</f>
        <v>0</v>
      </c>
      <c r="BI172" s="196">
        <f t="shared" ref="BI172:BI185" si="48">IF(N172="nulová",J172,0)</f>
        <v>0</v>
      </c>
      <c r="BJ172" s="14" t="s">
        <v>135</v>
      </c>
      <c r="BK172" s="197">
        <f t="shared" ref="BK172:BK185" si="49">ROUND(I172*H172,3)</f>
        <v>0</v>
      </c>
      <c r="BL172" s="14" t="s">
        <v>197</v>
      </c>
      <c r="BM172" s="195" t="s">
        <v>367</v>
      </c>
    </row>
    <row r="173" spans="1:65" s="2" customFormat="1" ht="37.9" customHeight="1">
      <c r="A173" s="31"/>
      <c r="B173" s="32"/>
      <c r="C173" s="198" t="s">
        <v>368</v>
      </c>
      <c r="D173" s="198" t="s">
        <v>163</v>
      </c>
      <c r="E173" s="199" t="s">
        <v>369</v>
      </c>
      <c r="F173" s="200" t="s">
        <v>370</v>
      </c>
      <c r="G173" s="201" t="s">
        <v>209</v>
      </c>
      <c r="H173" s="202">
        <v>93.8</v>
      </c>
      <c r="I173" s="203"/>
      <c r="J173" s="202">
        <f t="shared" si="40"/>
        <v>0</v>
      </c>
      <c r="K173" s="204"/>
      <c r="L173" s="205"/>
      <c r="M173" s="206" t="s">
        <v>1</v>
      </c>
      <c r="N173" s="207" t="s">
        <v>45</v>
      </c>
      <c r="O173" s="68"/>
      <c r="P173" s="193">
        <f t="shared" si="41"/>
        <v>0</v>
      </c>
      <c r="Q173" s="193">
        <v>1.125E-2</v>
      </c>
      <c r="R173" s="193">
        <f t="shared" si="42"/>
        <v>1.05525</v>
      </c>
      <c r="S173" s="193">
        <v>0</v>
      </c>
      <c r="T173" s="194">
        <f t="shared" si="4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5" t="s">
        <v>225</v>
      </c>
      <c r="AT173" s="195" t="s">
        <v>163</v>
      </c>
      <c r="AU173" s="195" t="s">
        <v>135</v>
      </c>
      <c r="AY173" s="14" t="s">
        <v>128</v>
      </c>
      <c r="BE173" s="196">
        <f t="shared" si="44"/>
        <v>0</v>
      </c>
      <c r="BF173" s="196">
        <f t="shared" si="45"/>
        <v>0</v>
      </c>
      <c r="BG173" s="196">
        <f t="shared" si="46"/>
        <v>0</v>
      </c>
      <c r="BH173" s="196">
        <f t="shared" si="47"/>
        <v>0</v>
      </c>
      <c r="BI173" s="196">
        <f t="shared" si="48"/>
        <v>0</v>
      </c>
      <c r="BJ173" s="14" t="s">
        <v>135</v>
      </c>
      <c r="BK173" s="197">
        <f t="shared" si="49"/>
        <v>0</v>
      </c>
      <c r="BL173" s="14" t="s">
        <v>197</v>
      </c>
      <c r="BM173" s="195" t="s">
        <v>371</v>
      </c>
    </row>
    <row r="174" spans="1:65" s="2" customFormat="1" ht="24.2" customHeight="1">
      <c r="A174" s="31"/>
      <c r="B174" s="32"/>
      <c r="C174" s="184" t="s">
        <v>372</v>
      </c>
      <c r="D174" s="184" t="s">
        <v>130</v>
      </c>
      <c r="E174" s="185" t="s">
        <v>373</v>
      </c>
      <c r="F174" s="186" t="s">
        <v>374</v>
      </c>
      <c r="G174" s="187" t="s">
        <v>160</v>
      </c>
      <c r="H174" s="188">
        <v>272.5</v>
      </c>
      <c r="I174" s="189"/>
      <c r="J174" s="188">
        <f t="shared" si="40"/>
        <v>0</v>
      </c>
      <c r="K174" s="190"/>
      <c r="L174" s="36"/>
      <c r="M174" s="191" t="s">
        <v>1</v>
      </c>
      <c r="N174" s="192" t="s">
        <v>45</v>
      </c>
      <c r="O174" s="68"/>
      <c r="P174" s="193">
        <f t="shared" si="41"/>
        <v>0</v>
      </c>
      <c r="Q174" s="193">
        <v>0</v>
      </c>
      <c r="R174" s="193">
        <f t="shared" si="42"/>
        <v>0</v>
      </c>
      <c r="S174" s="193">
        <v>0</v>
      </c>
      <c r="T174" s="194">
        <f t="shared" si="4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5" t="s">
        <v>197</v>
      </c>
      <c r="AT174" s="195" t="s">
        <v>130</v>
      </c>
      <c r="AU174" s="195" t="s">
        <v>135</v>
      </c>
      <c r="AY174" s="14" t="s">
        <v>128</v>
      </c>
      <c r="BE174" s="196">
        <f t="shared" si="44"/>
        <v>0</v>
      </c>
      <c r="BF174" s="196">
        <f t="shared" si="45"/>
        <v>0</v>
      </c>
      <c r="BG174" s="196">
        <f t="shared" si="46"/>
        <v>0</v>
      </c>
      <c r="BH174" s="196">
        <f t="shared" si="47"/>
        <v>0</v>
      </c>
      <c r="BI174" s="196">
        <f t="shared" si="48"/>
        <v>0</v>
      </c>
      <c r="BJ174" s="14" t="s">
        <v>135</v>
      </c>
      <c r="BK174" s="197">
        <f t="shared" si="49"/>
        <v>0</v>
      </c>
      <c r="BL174" s="14" t="s">
        <v>197</v>
      </c>
      <c r="BM174" s="195" t="s">
        <v>375</v>
      </c>
    </row>
    <row r="175" spans="1:65" s="2" customFormat="1" ht="24.2" customHeight="1">
      <c r="A175" s="31"/>
      <c r="B175" s="32"/>
      <c r="C175" s="198" t="s">
        <v>376</v>
      </c>
      <c r="D175" s="198" t="s">
        <v>163</v>
      </c>
      <c r="E175" s="199" t="s">
        <v>377</v>
      </c>
      <c r="F175" s="200" t="s">
        <v>378</v>
      </c>
      <c r="G175" s="201" t="s">
        <v>160</v>
      </c>
      <c r="H175" s="202">
        <v>272.5</v>
      </c>
      <c r="I175" s="203"/>
      <c r="J175" s="202">
        <f t="shared" si="40"/>
        <v>0</v>
      </c>
      <c r="K175" s="204"/>
      <c r="L175" s="205"/>
      <c r="M175" s="206" t="s">
        <v>1</v>
      </c>
      <c r="N175" s="207" t="s">
        <v>45</v>
      </c>
      <c r="O175" s="68"/>
      <c r="P175" s="193">
        <f t="shared" si="41"/>
        <v>0</v>
      </c>
      <c r="Q175" s="193">
        <v>1.1199999999999999E-3</v>
      </c>
      <c r="R175" s="193">
        <f t="shared" si="42"/>
        <v>0.30519999999999997</v>
      </c>
      <c r="S175" s="193">
        <v>0</v>
      </c>
      <c r="T175" s="194">
        <f t="shared" si="4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5" t="s">
        <v>225</v>
      </c>
      <c r="AT175" s="195" t="s">
        <v>163</v>
      </c>
      <c r="AU175" s="195" t="s">
        <v>135</v>
      </c>
      <c r="AY175" s="14" t="s">
        <v>128</v>
      </c>
      <c r="BE175" s="196">
        <f t="shared" si="44"/>
        <v>0</v>
      </c>
      <c r="BF175" s="196">
        <f t="shared" si="45"/>
        <v>0</v>
      </c>
      <c r="BG175" s="196">
        <f t="shared" si="46"/>
        <v>0</v>
      </c>
      <c r="BH175" s="196">
        <f t="shared" si="47"/>
        <v>0</v>
      </c>
      <c r="BI175" s="196">
        <f t="shared" si="48"/>
        <v>0</v>
      </c>
      <c r="BJ175" s="14" t="s">
        <v>135</v>
      </c>
      <c r="BK175" s="197">
        <f t="shared" si="49"/>
        <v>0</v>
      </c>
      <c r="BL175" s="14" t="s">
        <v>197</v>
      </c>
      <c r="BM175" s="195" t="s">
        <v>379</v>
      </c>
    </row>
    <row r="176" spans="1:65" s="2" customFormat="1" ht="24.2" customHeight="1">
      <c r="A176" s="31"/>
      <c r="B176" s="32"/>
      <c r="C176" s="184" t="s">
        <v>380</v>
      </c>
      <c r="D176" s="184" t="s">
        <v>130</v>
      </c>
      <c r="E176" s="185" t="s">
        <v>381</v>
      </c>
      <c r="F176" s="186" t="s">
        <v>382</v>
      </c>
      <c r="G176" s="187" t="s">
        <v>195</v>
      </c>
      <c r="H176" s="188">
        <v>2</v>
      </c>
      <c r="I176" s="189"/>
      <c r="J176" s="188">
        <f t="shared" si="40"/>
        <v>0</v>
      </c>
      <c r="K176" s="190"/>
      <c r="L176" s="36"/>
      <c r="M176" s="191" t="s">
        <v>1</v>
      </c>
      <c r="N176" s="192" t="s">
        <v>45</v>
      </c>
      <c r="O176" s="68"/>
      <c r="P176" s="193">
        <f t="shared" si="41"/>
        <v>0</v>
      </c>
      <c r="Q176" s="193">
        <v>0</v>
      </c>
      <c r="R176" s="193">
        <f t="shared" si="42"/>
        <v>0</v>
      </c>
      <c r="S176" s="193">
        <v>0</v>
      </c>
      <c r="T176" s="194">
        <f t="shared" si="4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5" t="s">
        <v>197</v>
      </c>
      <c r="AT176" s="195" t="s">
        <v>130</v>
      </c>
      <c r="AU176" s="195" t="s">
        <v>135</v>
      </c>
      <c r="AY176" s="14" t="s">
        <v>128</v>
      </c>
      <c r="BE176" s="196">
        <f t="shared" si="44"/>
        <v>0</v>
      </c>
      <c r="BF176" s="196">
        <f t="shared" si="45"/>
        <v>0</v>
      </c>
      <c r="BG176" s="196">
        <f t="shared" si="46"/>
        <v>0</v>
      </c>
      <c r="BH176" s="196">
        <f t="shared" si="47"/>
        <v>0</v>
      </c>
      <c r="BI176" s="196">
        <f t="shared" si="48"/>
        <v>0</v>
      </c>
      <c r="BJ176" s="14" t="s">
        <v>135</v>
      </c>
      <c r="BK176" s="197">
        <f t="shared" si="49"/>
        <v>0</v>
      </c>
      <c r="BL176" s="14" t="s">
        <v>197</v>
      </c>
      <c r="BM176" s="195" t="s">
        <v>383</v>
      </c>
    </row>
    <row r="177" spans="1:65" s="2" customFormat="1" ht="24.2" customHeight="1">
      <c r="A177" s="31"/>
      <c r="B177" s="32"/>
      <c r="C177" s="198" t="s">
        <v>384</v>
      </c>
      <c r="D177" s="198" t="s">
        <v>163</v>
      </c>
      <c r="E177" s="199" t="s">
        <v>385</v>
      </c>
      <c r="F177" s="200" t="s">
        <v>386</v>
      </c>
      <c r="G177" s="201" t="s">
        <v>195</v>
      </c>
      <c r="H177" s="202">
        <v>2</v>
      </c>
      <c r="I177" s="203"/>
      <c r="J177" s="202">
        <f t="shared" si="40"/>
        <v>0</v>
      </c>
      <c r="K177" s="204"/>
      <c r="L177" s="205"/>
      <c r="M177" s="206" t="s">
        <v>1</v>
      </c>
      <c r="N177" s="207" t="s">
        <v>45</v>
      </c>
      <c r="O177" s="68"/>
      <c r="P177" s="193">
        <f t="shared" si="41"/>
        <v>0</v>
      </c>
      <c r="Q177" s="193">
        <v>3.9199999999999999E-2</v>
      </c>
      <c r="R177" s="193">
        <f t="shared" si="42"/>
        <v>7.8399999999999997E-2</v>
      </c>
      <c r="S177" s="193">
        <v>0</v>
      </c>
      <c r="T177" s="194">
        <f t="shared" si="4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5" t="s">
        <v>225</v>
      </c>
      <c r="AT177" s="195" t="s">
        <v>163</v>
      </c>
      <c r="AU177" s="195" t="s">
        <v>135</v>
      </c>
      <c r="AY177" s="14" t="s">
        <v>128</v>
      </c>
      <c r="BE177" s="196">
        <f t="shared" si="44"/>
        <v>0</v>
      </c>
      <c r="BF177" s="196">
        <f t="shared" si="45"/>
        <v>0</v>
      </c>
      <c r="BG177" s="196">
        <f t="shared" si="46"/>
        <v>0</v>
      </c>
      <c r="BH177" s="196">
        <f t="shared" si="47"/>
        <v>0</v>
      </c>
      <c r="BI177" s="196">
        <f t="shared" si="48"/>
        <v>0</v>
      </c>
      <c r="BJ177" s="14" t="s">
        <v>135</v>
      </c>
      <c r="BK177" s="197">
        <f t="shared" si="49"/>
        <v>0</v>
      </c>
      <c r="BL177" s="14" t="s">
        <v>197</v>
      </c>
      <c r="BM177" s="195" t="s">
        <v>387</v>
      </c>
    </row>
    <row r="178" spans="1:65" s="2" customFormat="1" ht="24.2" customHeight="1">
      <c r="A178" s="31"/>
      <c r="B178" s="32"/>
      <c r="C178" s="198" t="s">
        <v>388</v>
      </c>
      <c r="D178" s="198" t="s">
        <v>163</v>
      </c>
      <c r="E178" s="199" t="s">
        <v>389</v>
      </c>
      <c r="F178" s="200" t="s">
        <v>390</v>
      </c>
      <c r="G178" s="201" t="s">
        <v>195</v>
      </c>
      <c r="H178" s="202">
        <v>2</v>
      </c>
      <c r="I178" s="203"/>
      <c r="J178" s="202">
        <f t="shared" si="40"/>
        <v>0</v>
      </c>
      <c r="K178" s="204"/>
      <c r="L178" s="205"/>
      <c r="M178" s="206" t="s">
        <v>1</v>
      </c>
      <c r="N178" s="207" t="s">
        <v>45</v>
      </c>
      <c r="O178" s="68"/>
      <c r="P178" s="193">
        <f t="shared" si="41"/>
        <v>0</v>
      </c>
      <c r="Q178" s="193">
        <v>4.4999999999999998E-2</v>
      </c>
      <c r="R178" s="193">
        <f t="shared" si="42"/>
        <v>0.09</v>
      </c>
      <c r="S178" s="193">
        <v>0</v>
      </c>
      <c r="T178" s="194">
        <f t="shared" si="4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5" t="s">
        <v>225</v>
      </c>
      <c r="AT178" s="195" t="s">
        <v>163</v>
      </c>
      <c r="AU178" s="195" t="s">
        <v>135</v>
      </c>
      <c r="AY178" s="14" t="s">
        <v>128</v>
      </c>
      <c r="BE178" s="196">
        <f t="shared" si="44"/>
        <v>0</v>
      </c>
      <c r="BF178" s="196">
        <f t="shared" si="45"/>
        <v>0</v>
      </c>
      <c r="BG178" s="196">
        <f t="shared" si="46"/>
        <v>0</v>
      </c>
      <c r="BH178" s="196">
        <f t="shared" si="47"/>
        <v>0</v>
      </c>
      <c r="BI178" s="196">
        <f t="shared" si="48"/>
        <v>0</v>
      </c>
      <c r="BJ178" s="14" t="s">
        <v>135</v>
      </c>
      <c r="BK178" s="197">
        <f t="shared" si="49"/>
        <v>0</v>
      </c>
      <c r="BL178" s="14" t="s">
        <v>197</v>
      </c>
      <c r="BM178" s="195" t="s">
        <v>391</v>
      </c>
    </row>
    <row r="179" spans="1:65" s="2" customFormat="1" ht="24.2" customHeight="1">
      <c r="A179" s="31"/>
      <c r="B179" s="32"/>
      <c r="C179" s="198" t="s">
        <v>392</v>
      </c>
      <c r="D179" s="198" t="s">
        <v>163</v>
      </c>
      <c r="E179" s="199" t="s">
        <v>393</v>
      </c>
      <c r="F179" s="200" t="s">
        <v>394</v>
      </c>
      <c r="G179" s="201" t="s">
        <v>195</v>
      </c>
      <c r="H179" s="202">
        <v>2</v>
      </c>
      <c r="I179" s="203"/>
      <c r="J179" s="202">
        <f t="shared" si="40"/>
        <v>0</v>
      </c>
      <c r="K179" s="204"/>
      <c r="L179" s="205"/>
      <c r="M179" s="206" t="s">
        <v>1</v>
      </c>
      <c r="N179" s="207" t="s">
        <v>45</v>
      </c>
      <c r="O179" s="68"/>
      <c r="P179" s="193">
        <f t="shared" si="41"/>
        <v>0</v>
      </c>
      <c r="Q179" s="193">
        <v>2.9999999999999997E-4</v>
      </c>
      <c r="R179" s="193">
        <f t="shared" si="42"/>
        <v>5.9999999999999995E-4</v>
      </c>
      <c r="S179" s="193">
        <v>0</v>
      </c>
      <c r="T179" s="194">
        <f t="shared" si="4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5" t="s">
        <v>225</v>
      </c>
      <c r="AT179" s="195" t="s">
        <v>163</v>
      </c>
      <c r="AU179" s="195" t="s">
        <v>135</v>
      </c>
      <c r="AY179" s="14" t="s">
        <v>128</v>
      </c>
      <c r="BE179" s="196">
        <f t="shared" si="44"/>
        <v>0</v>
      </c>
      <c r="BF179" s="196">
        <f t="shared" si="45"/>
        <v>0</v>
      </c>
      <c r="BG179" s="196">
        <f t="shared" si="46"/>
        <v>0</v>
      </c>
      <c r="BH179" s="196">
        <f t="shared" si="47"/>
        <v>0</v>
      </c>
      <c r="BI179" s="196">
        <f t="shared" si="48"/>
        <v>0</v>
      </c>
      <c r="BJ179" s="14" t="s">
        <v>135</v>
      </c>
      <c r="BK179" s="197">
        <f t="shared" si="49"/>
        <v>0</v>
      </c>
      <c r="BL179" s="14" t="s">
        <v>197</v>
      </c>
      <c r="BM179" s="195" t="s">
        <v>395</v>
      </c>
    </row>
    <row r="180" spans="1:65" s="2" customFormat="1" ht="24.2" customHeight="1">
      <c r="A180" s="31"/>
      <c r="B180" s="32"/>
      <c r="C180" s="198" t="s">
        <v>396</v>
      </c>
      <c r="D180" s="198" t="s">
        <v>163</v>
      </c>
      <c r="E180" s="199" t="s">
        <v>397</v>
      </c>
      <c r="F180" s="200" t="s">
        <v>398</v>
      </c>
      <c r="G180" s="201" t="s">
        <v>195</v>
      </c>
      <c r="H180" s="202">
        <v>2</v>
      </c>
      <c r="I180" s="203"/>
      <c r="J180" s="202">
        <f t="shared" si="40"/>
        <v>0</v>
      </c>
      <c r="K180" s="204"/>
      <c r="L180" s="205"/>
      <c r="M180" s="206" t="s">
        <v>1</v>
      </c>
      <c r="N180" s="207" t="s">
        <v>45</v>
      </c>
      <c r="O180" s="68"/>
      <c r="P180" s="193">
        <f t="shared" si="41"/>
        <v>0</v>
      </c>
      <c r="Q180" s="193">
        <v>2.9999999999999997E-4</v>
      </c>
      <c r="R180" s="193">
        <f t="shared" si="42"/>
        <v>5.9999999999999995E-4</v>
      </c>
      <c r="S180" s="193">
        <v>0</v>
      </c>
      <c r="T180" s="194">
        <f t="shared" si="4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5" t="s">
        <v>225</v>
      </c>
      <c r="AT180" s="195" t="s">
        <v>163</v>
      </c>
      <c r="AU180" s="195" t="s">
        <v>135</v>
      </c>
      <c r="AY180" s="14" t="s">
        <v>128</v>
      </c>
      <c r="BE180" s="196">
        <f t="shared" si="44"/>
        <v>0</v>
      </c>
      <c r="BF180" s="196">
        <f t="shared" si="45"/>
        <v>0</v>
      </c>
      <c r="BG180" s="196">
        <f t="shared" si="46"/>
        <v>0</v>
      </c>
      <c r="BH180" s="196">
        <f t="shared" si="47"/>
        <v>0</v>
      </c>
      <c r="BI180" s="196">
        <f t="shared" si="48"/>
        <v>0</v>
      </c>
      <c r="BJ180" s="14" t="s">
        <v>135</v>
      </c>
      <c r="BK180" s="197">
        <f t="shared" si="49"/>
        <v>0</v>
      </c>
      <c r="BL180" s="14" t="s">
        <v>197</v>
      </c>
      <c r="BM180" s="195" t="s">
        <v>399</v>
      </c>
    </row>
    <row r="181" spans="1:65" s="2" customFormat="1" ht="14.45" customHeight="1">
      <c r="A181" s="31"/>
      <c r="B181" s="32"/>
      <c r="C181" s="198" t="s">
        <v>400</v>
      </c>
      <c r="D181" s="198" t="s">
        <v>163</v>
      </c>
      <c r="E181" s="199" t="s">
        <v>401</v>
      </c>
      <c r="F181" s="200" t="s">
        <v>402</v>
      </c>
      <c r="G181" s="201" t="s">
        <v>195</v>
      </c>
      <c r="H181" s="202">
        <v>2</v>
      </c>
      <c r="I181" s="203"/>
      <c r="J181" s="202">
        <f t="shared" si="40"/>
        <v>0</v>
      </c>
      <c r="K181" s="204"/>
      <c r="L181" s="205"/>
      <c r="M181" s="206" t="s">
        <v>1</v>
      </c>
      <c r="N181" s="207" t="s">
        <v>45</v>
      </c>
      <c r="O181" s="68"/>
      <c r="P181" s="193">
        <f t="shared" si="41"/>
        <v>0</v>
      </c>
      <c r="Q181" s="193">
        <v>2.9999999999999997E-4</v>
      </c>
      <c r="R181" s="193">
        <f t="shared" si="42"/>
        <v>5.9999999999999995E-4</v>
      </c>
      <c r="S181" s="193">
        <v>0</v>
      </c>
      <c r="T181" s="194">
        <f t="shared" si="4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5" t="s">
        <v>225</v>
      </c>
      <c r="AT181" s="195" t="s">
        <v>163</v>
      </c>
      <c r="AU181" s="195" t="s">
        <v>135</v>
      </c>
      <c r="AY181" s="14" t="s">
        <v>128</v>
      </c>
      <c r="BE181" s="196">
        <f t="shared" si="44"/>
        <v>0</v>
      </c>
      <c r="BF181" s="196">
        <f t="shared" si="45"/>
        <v>0</v>
      </c>
      <c r="BG181" s="196">
        <f t="shared" si="46"/>
        <v>0</v>
      </c>
      <c r="BH181" s="196">
        <f t="shared" si="47"/>
        <v>0</v>
      </c>
      <c r="BI181" s="196">
        <f t="shared" si="48"/>
        <v>0</v>
      </c>
      <c r="BJ181" s="14" t="s">
        <v>135</v>
      </c>
      <c r="BK181" s="197">
        <f t="shared" si="49"/>
        <v>0</v>
      </c>
      <c r="BL181" s="14" t="s">
        <v>197</v>
      </c>
      <c r="BM181" s="195" t="s">
        <v>403</v>
      </c>
    </row>
    <row r="182" spans="1:65" s="2" customFormat="1" ht="14.45" customHeight="1">
      <c r="A182" s="31"/>
      <c r="B182" s="32"/>
      <c r="C182" s="198" t="s">
        <v>404</v>
      </c>
      <c r="D182" s="198" t="s">
        <v>163</v>
      </c>
      <c r="E182" s="199" t="s">
        <v>405</v>
      </c>
      <c r="F182" s="200" t="s">
        <v>406</v>
      </c>
      <c r="G182" s="201" t="s">
        <v>195</v>
      </c>
      <c r="H182" s="202">
        <v>2</v>
      </c>
      <c r="I182" s="203"/>
      <c r="J182" s="202">
        <f t="shared" si="40"/>
        <v>0</v>
      </c>
      <c r="K182" s="204"/>
      <c r="L182" s="205"/>
      <c r="M182" s="206" t="s">
        <v>1</v>
      </c>
      <c r="N182" s="207" t="s">
        <v>45</v>
      </c>
      <c r="O182" s="68"/>
      <c r="P182" s="193">
        <f t="shared" si="41"/>
        <v>0</v>
      </c>
      <c r="Q182" s="193">
        <v>2.9999999999999997E-4</v>
      </c>
      <c r="R182" s="193">
        <f t="shared" si="42"/>
        <v>5.9999999999999995E-4</v>
      </c>
      <c r="S182" s="193">
        <v>0</v>
      </c>
      <c r="T182" s="194">
        <f t="shared" si="4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5" t="s">
        <v>225</v>
      </c>
      <c r="AT182" s="195" t="s">
        <v>163</v>
      </c>
      <c r="AU182" s="195" t="s">
        <v>135</v>
      </c>
      <c r="AY182" s="14" t="s">
        <v>128</v>
      </c>
      <c r="BE182" s="196">
        <f t="shared" si="44"/>
        <v>0</v>
      </c>
      <c r="BF182" s="196">
        <f t="shared" si="45"/>
        <v>0</v>
      </c>
      <c r="BG182" s="196">
        <f t="shared" si="46"/>
        <v>0</v>
      </c>
      <c r="BH182" s="196">
        <f t="shared" si="47"/>
        <v>0</v>
      </c>
      <c r="BI182" s="196">
        <f t="shared" si="48"/>
        <v>0</v>
      </c>
      <c r="BJ182" s="14" t="s">
        <v>135</v>
      </c>
      <c r="BK182" s="197">
        <f t="shared" si="49"/>
        <v>0</v>
      </c>
      <c r="BL182" s="14" t="s">
        <v>197</v>
      </c>
      <c r="BM182" s="195" t="s">
        <v>407</v>
      </c>
    </row>
    <row r="183" spans="1:65" s="2" customFormat="1" ht="24.2" customHeight="1">
      <c r="A183" s="31"/>
      <c r="B183" s="32"/>
      <c r="C183" s="198" t="s">
        <v>408</v>
      </c>
      <c r="D183" s="198" t="s">
        <v>163</v>
      </c>
      <c r="E183" s="199" t="s">
        <v>409</v>
      </c>
      <c r="F183" s="200" t="s">
        <v>410</v>
      </c>
      <c r="G183" s="201" t="s">
        <v>411</v>
      </c>
      <c r="H183" s="202">
        <v>1</v>
      </c>
      <c r="I183" s="203"/>
      <c r="J183" s="202">
        <f t="shared" si="40"/>
        <v>0</v>
      </c>
      <c r="K183" s="204"/>
      <c r="L183" s="205"/>
      <c r="M183" s="206" t="s">
        <v>1</v>
      </c>
      <c r="N183" s="207" t="s">
        <v>45</v>
      </c>
      <c r="O183" s="68"/>
      <c r="P183" s="193">
        <f t="shared" si="41"/>
        <v>0</v>
      </c>
      <c r="Q183" s="193">
        <v>2.9999999999999997E-4</v>
      </c>
      <c r="R183" s="193">
        <f t="shared" si="42"/>
        <v>2.9999999999999997E-4</v>
      </c>
      <c r="S183" s="193">
        <v>0</v>
      </c>
      <c r="T183" s="194">
        <f t="shared" si="4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5" t="s">
        <v>225</v>
      </c>
      <c r="AT183" s="195" t="s">
        <v>163</v>
      </c>
      <c r="AU183" s="195" t="s">
        <v>135</v>
      </c>
      <c r="AY183" s="14" t="s">
        <v>128</v>
      </c>
      <c r="BE183" s="196">
        <f t="shared" si="44"/>
        <v>0</v>
      </c>
      <c r="BF183" s="196">
        <f t="shared" si="45"/>
        <v>0</v>
      </c>
      <c r="BG183" s="196">
        <f t="shared" si="46"/>
        <v>0</v>
      </c>
      <c r="BH183" s="196">
        <f t="shared" si="47"/>
        <v>0</v>
      </c>
      <c r="BI183" s="196">
        <f t="shared" si="48"/>
        <v>0</v>
      </c>
      <c r="BJ183" s="14" t="s">
        <v>135</v>
      </c>
      <c r="BK183" s="197">
        <f t="shared" si="49"/>
        <v>0</v>
      </c>
      <c r="BL183" s="14" t="s">
        <v>197</v>
      </c>
      <c r="BM183" s="195" t="s">
        <v>412</v>
      </c>
    </row>
    <row r="184" spans="1:65" s="2" customFormat="1" ht="14.45" customHeight="1">
      <c r="A184" s="31"/>
      <c r="B184" s="32"/>
      <c r="C184" s="198" t="s">
        <v>413</v>
      </c>
      <c r="D184" s="198" t="s">
        <v>163</v>
      </c>
      <c r="E184" s="199" t="s">
        <v>414</v>
      </c>
      <c r="F184" s="200" t="s">
        <v>415</v>
      </c>
      <c r="G184" s="201" t="s">
        <v>195</v>
      </c>
      <c r="H184" s="202">
        <v>1</v>
      </c>
      <c r="I184" s="203"/>
      <c r="J184" s="202">
        <f t="shared" si="40"/>
        <v>0</v>
      </c>
      <c r="K184" s="204"/>
      <c r="L184" s="205"/>
      <c r="M184" s="206" t="s">
        <v>1</v>
      </c>
      <c r="N184" s="207" t="s">
        <v>45</v>
      </c>
      <c r="O184" s="68"/>
      <c r="P184" s="193">
        <f t="shared" si="41"/>
        <v>0</v>
      </c>
      <c r="Q184" s="193">
        <v>1.1199999999999999E-3</v>
      </c>
      <c r="R184" s="193">
        <f t="shared" si="42"/>
        <v>1.1199999999999999E-3</v>
      </c>
      <c r="S184" s="193">
        <v>0</v>
      </c>
      <c r="T184" s="194">
        <f t="shared" si="4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5" t="s">
        <v>225</v>
      </c>
      <c r="AT184" s="195" t="s">
        <v>163</v>
      </c>
      <c r="AU184" s="195" t="s">
        <v>135</v>
      </c>
      <c r="AY184" s="14" t="s">
        <v>128</v>
      </c>
      <c r="BE184" s="196">
        <f t="shared" si="44"/>
        <v>0</v>
      </c>
      <c r="BF184" s="196">
        <f t="shared" si="45"/>
        <v>0</v>
      </c>
      <c r="BG184" s="196">
        <f t="shared" si="46"/>
        <v>0</v>
      </c>
      <c r="BH184" s="196">
        <f t="shared" si="47"/>
        <v>0</v>
      </c>
      <c r="BI184" s="196">
        <f t="shared" si="48"/>
        <v>0</v>
      </c>
      <c r="BJ184" s="14" t="s">
        <v>135</v>
      </c>
      <c r="BK184" s="197">
        <f t="shared" si="49"/>
        <v>0</v>
      </c>
      <c r="BL184" s="14" t="s">
        <v>197</v>
      </c>
      <c r="BM184" s="195" t="s">
        <v>416</v>
      </c>
    </row>
    <row r="185" spans="1:65" s="2" customFormat="1" ht="14.45" customHeight="1">
      <c r="A185" s="31"/>
      <c r="B185" s="32"/>
      <c r="C185" s="198" t="s">
        <v>417</v>
      </c>
      <c r="D185" s="198" t="s">
        <v>163</v>
      </c>
      <c r="E185" s="199" t="s">
        <v>418</v>
      </c>
      <c r="F185" s="200" t="s">
        <v>419</v>
      </c>
      <c r="G185" s="201" t="s">
        <v>195</v>
      </c>
      <c r="H185" s="202">
        <v>1</v>
      </c>
      <c r="I185" s="203"/>
      <c r="J185" s="202">
        <f t="shared" si="40"/>
        <v>0</v>
      </c>
      <c r="K185" s="204"/>
      <c r="L185" s="205"/>
      <c r="M185" s="206" t="s">
        <v>1</v>
      </c>
      <c r="N185" s="207" t="s">
        <v>45</v>
      </c>
      <c r="O185" s="68"/>
      <c r="P185" s="193">
        <f t="shared" si="41"/>
        <v>0</v>
      </c>
      <c r="Q185" s="193">
        <v>1.1199999999999999E-3</v>
      </c>
      <c r="R185" s="193">
        <f t="shared" si="42"/>
        <v>1.1199999999999999E-3</v>
      </c>
      <c r="S185" s="193">
        <v>0</v>
      </c>
      <c r="T185" s="194">
        <f t="shared" si="4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5" t="s">
        <v>225</v>
      </c>
      <c r="AT185" s="195" t="s">
        <v>163</v>
      </c>
      <c r="AU185" s="195" t="s">
        <v>135</v>
      </c>
      <c r="AY185" s="14" t="s">
        <v>128</v>
      </c>
      <c r="BE185" s="196">
        <f t="shared" si="44"/>
        <v>0</v>
      </c>
      <c r="BF185" s="196">
        <f t="shared" si="45"/>
        <v>0</v>
      </c>
      <c r="BG185" s="196">
        <f t="shared" si="46"/>
        <v>0</v>
      </c>
      <c r="BH185" s="196">
        <f t="shared" si="47"/>
        <v>0</v>
      </c>
      <c r="BI185" s="196">
        <f t="shared" si="48"/>
        <v>0</v>
      </c>
      <c r="BJ185" s="14" t="s">
        <v>135</v>
      </c>
      <c r="BK185" s="197">
        <f t="shared" si="49"/>
        <v>0</v>
      </c>
      <c r="BL185" s="14" t="s">
        <v>197</v>
      </c>
      <c r="BM185" s="195" t="s">
        <v>420</v>
      </c>
    </row>
    <row r="186" spans="1:65" s="12" customFormat="1" ht="25.9" customHeight="1">
      <c r="B186" s="168"/>
      <c r="C186" s="169"/>
      <c r="D186" s="170" t="s">
        <v>78</v>
      </c>
      <c r="E186" s="171" t="s">
        <v>163</v>
      </c>
      <c r="F186" s="171" t="s">
        <v>421</v>
      </c>
      <c r="G186" s="169"/>
      <c r="H186" s="169"/>
      <c r="I186" s="172"/>
      <c r="J186" s="173">
        <f>BK186</f>
        <v>0</v>
      </c>
      <c r="K186" s="169"/>
      <c r="L186" s="174"/>
      <c r="M186" s="175"/>
      <c r="N186" s="176"/>
      <c r="O186" s="176"/>
      <c r="P186" s="177">
        <f>P187</f>
        <v>0</v>
      </c>
      <c r="Q186" s="176"/>
      <c r="R186" s="177">
        <f>R187</f>
        <v>0.16921</v>
      </c>
      <c r="S186" s="176"/>
      <c r="T186" s="178">
        <f>T187</f>
        <v>0</v>
      </c>
      <c r="AR186" s="179" t="s">
        <v>140</v>
      </c>
      <c r="AT186" s="180" t="s">
        <v>78</v>
      </c>
      <c r="AU186" s="180" t="s">
        <v>79</v>
      </c>
      <c r="AY186" s="179" t="s">
        <v>128</v>
      </c>
      <c r="BK186" s="181">
        <f>BK187</f>
        <v>0</v>
      </c>
    </row>
    <row r="187" spans="1:65" s="12" customFormat="1" ht="22.9" customHeight="1">
      <c r="B187" s="168"/>
      <c r="C187" s="169"/>
      <c r="D187" s="170" t="s">
        <v>78</v>
      </c>
      <c r="E187" s="182" t="s">
        <v>422</v>
      </c>
      <c r="F187" s="182" t="s">
        <v>423</v>
      </c>
      <c r="G187" s="169"/>
      <c r="H187" s="169"/>
      <c r="I187" s="172"/>
      <c r="J187" s="183">
        <f>BK187</f>
        <v>0</v>
      </c>
      <c r="K187" s="169"/>
      <c r="L187" s="174"/>
      <c r="M187" s="175"/>
      <c r="N187" s="176"/>
      <c r="O187" s="176"/>
      <c r="P187" s="177">
        <f>SUM(P188:P201)</f>
        <v>0</v>
      </c>
      <c r="Q187" s="176"/>
      <c r="R187" s="177">
        <f>SUM(R188:R201)</f>
        <v>0.16921</v>
      </c>
      <c r="S187" s="176"/>
      <c r="T187" s="178">
        <f>SUM(T188:T201)</f>
        <v>0</v>
      </c>
      <c r="AR187" s="179" t="s">
        <v>140</v>
      </c>
      <c r="AT187" s="180" t="s">
        <v>78</v>
      </c>
      <c r="AU187" s="180" t="s">
        <v>87</v>
      </c>
      <c r="AY187" s="179" t="s">
        <v>128</v>
      </c>
      <c r="BK187" s="181">
        <f>SUM(BK188:BK201)</f>
        <v>0</v>
      </c>
    </row>
    <row r="188" spans="1:65" s="2" customFormat="1" ht="14.45" customHeight="1">
      <c r="A188" s="31"/>
      <c r="B188" s="32"/>
      <c r="C188" s="184" t="s">
        <v>424</v>
      </c>
      <c r="D188" s="184" t="s">
        <v>130</v>
      </c>
      <c r="E188" s="185" t="s">
        <v>425</v>
      </c>
      <c r="F188" s="186" t="s">
        <v>426</v>
      </c>
      <c r="G188" s="187" t="s">
        <v>195</v>
      </c>
      <c r="H188" s="188">
        <v>1</v>
      </c>
      <c r="I188" s="189"/>
      <c r="J188" s="188">
        <f t="shared" ref="J188:J201" si="50">ROUND(I188*H188,3)</f>
        <v>0</v>
      </c>
      <c r="K188" s="190"/>
      <c r="L188" s="36"/>
      <c r="M188" s="191" t="s">
        <v>1</v>
      </c>
      <c r="N188" s="192" t="s">
        <v>45</v>
      </c>
      <c r="O188" s="68"/>
      <c r="P188" s="193">
        <f t="shared" ref="P188:P201" si="51">O188*H188</f>
        <v>0</v>
      </c>
      <c r="Q188" s="193">
        <v>0</v>
      </c>
      <c r="R188" s="193">
        <f t="shared" ref="R188:R201" si="52">Q188*H188</f>
        <v>0</v>
      </c>
      <c r="S188" s="193">
        <v>0</v>
      </c>
      <c r="T188" s="194">
        <f t="shared" ref="T188:T201" si="53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5" t="s">
        <v>427</v>
      </c>
      <c r="AT188" s="195" t="s">
        <v>130</v>
      </c>
      <c r="AU188" s="195" t="s">
        <v>135</v>
      </c>
      <c r="AY188" s="14" t="s">
        <v>128</v>
      </c>
      <c r="BE188" s="196">
        <f t="shared" ref="BE188:BE201" si="54">IF(N188="základná",J188,0)</f>
        <v>0</v>
      </c>
      <c r="BF188" s="196">
        <f t="shared" ref="BF188:BF201" si="55">IF(N188="znížená",J188,0)</f>
        <v>0</v>
      </c>
      <c r="BG188" s="196">
        <f t="shared" ref="BG188:BG201" si="56">IF(N188="zákl. prenesená",J188,0)</f>
        <v>0</v>
      </c>
      <c r="BH188" s="196">
        <f t="shared" ref="BH188:BH201" si="57">IF(N188="zníž. prenesená",J188,0)</f>
        <v>0</v>
      </c>
      <c r="BI188" s="196">
        <f t="shared" ref="BI188:BI201" si="58">IF(N188="nulová",J188,0)</f>
        <v>0</v>
      </c>
      <c r="BJ188" s="14" t="s">
        <v>135</v>
      </c>
      <c r="BK188" s="197">
        <f t="shared" ref="BK188:BK201" si="59">ROUND(I188*H188,3)</f>
        <v>0</v>
      </c>
      <c r="BL188" s="14" t="s">
        <v>427</v>
      </c>
      <c r="BM188" s="195" t="s">
        <v>428</v>
      </c>
    </row>
    <row r="189" spans="1:65" s="2" customFormat="1" ht="24.2" customHeight="1">
      <c r="A189" s="31"/>
      <c r="B189" s="32"/>
      <c r="C189" s="198" t="s">
        <v>429</v>
      </c>
      <c r="D189" s="198" t="s">
        <v>163</v>
      </c>
      <c r="E189" s="199" t="s">
        <v>430</v>
      </c>
      <c r="F189" s="200" t="s">
        <v>431</v>
      </c>
      <c r="G189" s="201" t="s">
        <v>195</v>
      </c>
      <c r="H189" s="202">
        <v>1</v>
      </c>
      <c r="I189" s="203"/>
      <c r="J189" s="202">
        <f t="shared" si="50"/>
        <v>0</v>
      </c>
      <c r="K189" s="204"/>
      <c r="L189" s="205"/>
      <c r="M189" s="206" t="s">
        <v>1</v>
      </c>
      <c r="N189" s="207" t="s">
        <v>45</v>
      </c>
      <c r="O189" s="68"/>
      <c r="P189" s="193">
        <f t="shared" si="51"/>
        <v>0</v>
      </c>
      <c r="Q189" s="193">
        <v>2.1999999999999999E-2</v>
      </c>
      <c r="R189" s="193">
        <f t="shared" si="52"/>
        <v>2.1999999999999999E-2</v>
      </c>
      <c r="S189" s="193">
        <v>0</v>
      </c>
      <c r="T189" s="194">
        <f t="shared" si="5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5" t="s">
        <v>432</v>
      </c>
      <c r="AT189" s="195" t="s">
        <v>163</v>
      </c>
      <c r="AU189" s="195" t="s">
        <v>135</v>
      </c>
      <c r="AY189" s="14" t="s">
        <v>128</v>
      </c>
      <c r="BE189" s="196">
        <f t="shared" si="54"/>
        <v>0</v>
      </c>
      <c r="BF189" s="196">
        <f t="shared" si="55"/>
        <v>0</v>
      </c>
      <c r="BG189" s="196">
        <f t="shared" si="56"/>
        <v>0</v>
      </c>
      <c r="BH189" s="196">
        <f t="shared" si="57"/>
        <v>0</v>
      </c>
      <c r="BI189" s="196">
        <f t="shared" si="58"/>
        <v>0</v>
      </c>
      <c r="BJ189" s="14" t="s">
        <v>135</v>
      </c>
      <c r="BK189" s="197">
        <f t="shared" si="59"/>
        <v>0</v>
      </c>
      <c r="BL189" s="14" t="s">
        <v>432</v>
      </c>
      <c r="BM189" s="195" t="s">
        <v>433</v>
      </c>
    </row>
    <row r="190" spans="1:65" s="2" customFormat="1" ht="14.45" customHeight="1">
      <c r="A190" s="31"/>
      <c r="B190" s="32"/>
      <c r="C190" s="198" t="s">
        <v>434</v>
      </c>
      <c r="D190" s="198" t="s">
        <v>163</v>
      </c>
      <c r="E190" s="199" t="s">
        <v>435</v>
      </c>
      <c r="F190" s="200" t="s">
        <v>436</v>
      </c>
      <c r="G190" s="201" t="s">
        <v>195</v>
      </c>
      <c r="H190" s="202">
        <v>1</v>
      </c>
      <c r="I190" s="203"/>
      <c r="J190" s="202">
        <f t="shared" si="50"/>
        <v>0</v>
      </c>
      <c r="K190" s="204"/>
      <c r="L190" s="205"/>
      <c r="M190" s="206" t="s">
        <v>1</v>
      </c>
      <c r="N190" s="207" t="s">
        <v>45</v>
      </c>
      <c r="O190" s="68"/>
      <c r="P190" s="193">
        <f t="shared" si="51"/>
        <v>0</v>
      </c>
      <c r="Q190" s="193">
        <v>4.2000000000000002E-4</v>
      </c>
      <c r="R190" s="193">
        <f t="shared" si="52"/>
        <v>4.2000000000000002E-4</v>
      </c>
      <c r="S190" s="193">
        <v>0</v>
      </c>
      <c r="T190" s="194">
        <f t="shared" si="5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5" t="s">
        <v>432</v>
      </c>
      <c r="AT190" s="195" t="s">
        <v>163</v>
      </c>
      <c r="AU190" s="195" t="s">
        <v>135</v>
      </c>
      <c r="AY190" s="14" t="s">
        <v>128</v>
      </c>
      <c r="BE190" s="196">
        <f t="shared" si="54"/>
        <v>0</v>
      </c>
      <c r="BF190" s="196">
        <f t="shared" si="55"/>
        <v>0</v>
      </c>
      <c r="BG190" s="196">
        <f t="shared" si="56"/>
        <v>0</v>
      </c>
      <c r="BH190" s="196">
        <f t="shared" si="57"/>
        <v>0</v>
      </c>
      <c r="BI190" s="196">
        <f t="shared" si="58"/>
        <v>0</v>
      </c>
      <c r="BJ190" s="14" t="s">
        <v>135</v>
      </c>
      <c r="BK190" s="197">
        <f t="shared" si="59"/>
        <v>0</v>
      </c>
      <c r="BL190" s="14" t="s">
        <v>432</v>
      </c>
      <c r="BM190" s="195" t="s">
        <v>437</v>
      </c>
    </row>
    <row r="191" spans="1:65" s="2" customFormat="1" ht="14.45" customHeight="1">
      <c r="A191" s="31"/>
      <c r="B191" s="32"/>
      <c r="C191" s="198" t="s">
        <v>438</v>
      </c>
      <c r="D191" s="198" t="s">
        <v>163</v>
      </c>
      <c r="E191" s="199" t="s">
        <v>439</v>
      </c>
      <c r="F191" s="200" t="s">
        <v>440</v>
      </c>
      <c r="G191" s="201" t="s">
        <v>195</v>
      </c>
      <c r="H191" s="202">
        <v>4</v>
      </c>
      <c r="I191" s="203"/>
      <c r="J191" s="202">
        <f t="shared" si="50"/>
        <v>0</v>
      </c>
      <c r="K191" s="204"/>
      <c r="L191" s="205"/>
      <c r="M191" s="206" t="s">
        <v>1</v>
      </c>
      <c r="N191" s="207" t="s">
        <v>45</v>
      </c>
      <c r="O191" s="68"/>
      <c r="P191" s="193">
        <f t="shared" si="51"/>
        <v>0</v>
      </c>
      <c r="Q191" s="193">
        <v>1.6000000000000001E-4</v>
      </c>
      <c r="R191" s="193">
        <f t="shared" si="52"/>
        <v>6.4000000000000005E-4</v>
      </c>
      <c r="S191" s="193">
        <v>0</v>
      </c>
      <c r="T191" s="194">
        <f t="shared" si="5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5" t="s">
        <v>432</v>
      </c>
      <c r="AT191" s="195" t="s">
        <v>163</v>
      </c>
      <c r="AU191" s="195" t="s">
        <v>135</v>
      </c>
      <c r="AY191" s="14" t="s">
        <v>128</v>
      </c>
      <c r="BE191" s="196">
        <f t="shared" si="54"/>
        <v>0</v>
      </c>
      <c r="BF191" s="196">
        <f t="shared" si="55"/>
        <v>0</v>
      </c>
      <c r="BG191" s="196">
        <f t="shared" si="56"/>
        <v>0</v>
      </c>
      <c r="BH191" s="196">
        <f t="shared" si="57"/>
        <v>0</v>
      </c>
      <c r="BI191" s="196">
        <f t="shared" si="58"/>
        <v>0</v>
      </c>
      <c r="BJ191" s="14" t="s">
        <v>135</v>
      </c>
      <c r="BK191" s="197">
        <f t="shared" si="59"/>
        <v>0</v>
      </c>
      <c r="BL191" s="14" t="s">
        <v>432</v>
      </c>
      <c r="BM191" s="195" t="s">
        <v>441</v>
      </c>
    </row>
    <row r="192" spans="1:65" s="2" customFormat="1" ht="14.45" customHeight="1">
      <c r="A192" s="31"/>
      <c r="B192" s="32"/>
      <c r="C192" s="198" t="s">
        <v>442</v>
      </c>
      <c r="D192" s="198" t="s">
        <v>163</v>
      </c>
      <c r="E192" s="199" t="s">
        <v>443</v>
      </c>
      <c r="F192" s="200" t="s">
        <v>444</v>
      </c>
      <c r="G192" s="201" t="s">
        <v>195</v>
      </c>
      <c r="H192" s="202">
        <v>1</v>
      </c>
      <c r="I192" s="203"/>
      <c r="J192" s="202">
        <f t="shared" si="50"/>
        <v>0</v>
      </c>
      <c r="K192" s="204"/>
      <c r="L192" s="205"/>
      <c r="M192" s="206" t="s">
        <v>1</v>
      </c>
      <c r="N192" s="207" t="s">
        <v>45</v>
      </c>
      <c r="O192" s="68"/>
      <c r="P192" s="193">
        <f t="shared" si="51"/>
        <v>0</v>
      </c>
      <c r="Q192" s="193">
        <v>1E-4</v>
      </c>
      <c r="R192" s="193">
        <f t="shared" si="52"/>
        <v>1E-4</v>
      </c>
      <c r="S192" s="193">
        <v>0</v>
      </c>
      <c r="T192" s="194">
        <f t="shared" si="5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5" t="s">
        <v>432</v>
      </c>
      <c r="AT192" s="195" t="s">
        <v>163</v>
      </c>
      <c r="AU192" s="195" t="s">
        <v>135</v>
      </c>
      <c r="AY192" s="14" t="s">
        <v>128</v>
      </c>
      <c r="BE192" s="196">
        <f t="shared" si="54"/>
        <v>0</v>
      </c>
      <c r="BF192" s="196">
        <f t="shared" si="55"/>
        <v>0</v>
      </c>
      <c r="BG192" s="196">
        <f t="shared" si="56"/>
        <v>0</v>
      </c>
      <c r="BH192" s="196">
        <f t="shared" si="57"/>
        <v>0</v>
      </c>
      <c r="BI192" s="196">
        <f t="shared" si="58"/>
        <v>0</v>
      </c>
      <c r="BJ192" s="14" t="s">
        <v>135</v>
      </c>
      <c r="BK192" s="197">
        <f t="shared" si="59"/>
        <v>0</v>
      </c>
      <c r="BL192" s="14" t="s">
        <v>432</v>
      </c>
      <c r="BM192" s="195" t="s">
        <v>445</v>
      </c>
    </row>
    <row r="193" spans="1:65" s="2" customFormat="1" ht="14.45" customHeight="1">
      <c r="A193" s="31"/>
      <c r="B193" s="32"/>
      <c r="C193" s="184" t="s">
        <v>446</v>
      </c>
      <c r="D193" s="184" t="s">
        <v>130</v>
      </c>
      <c r="E193" s="185" t="s">
        <v>447</v>
      </c>
      <c r="F193" s="186" t="s">
        <v>448</v>
      </c>
      <c r="G193" s="187" t="s">
        <v>195</v>
      </c>
      <c r="H193" s="188">
        <v>1</v>
      </c>
      <c r="I193" s="189"/>
      <c r="J193" s="188">
        <f t="shared" si="50"/>
        <v>0</v>
      </c>
      <c r="K193" s="190"/>
      <c r="L193" s="36"/>
      <c r="M193" s="191" t="s">
        <v>1</v>
      </c>
      <c r="N193" s="192" t="s">
        <v>45</v>
      </c>
      <c r="O193" s="68"/>
      <c r="P193" s="193">
        <f t="shared" si="51"/>
        <v>0</v>
      </c>
      <c r="Q193" s="193">
        <v>0</v>
      </c>
      <c r="R193" s="193">
        <f t="shared" si="52"/>
        <v>0</v>
      </c>
      <c r="S193" s="193">
        <v>0</v>
      </c>
      <c r="T193" s="194">
        <f t="shared" si="5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5" t="s">
        <v>427</v>
      </c>
      <c r="AT193" s="195" t="s">
        <v>130</v>
      </c>
      <c r="AU193" s="195" t="s">
        <v>135</v>
      </c>
      <c r="AY193" s="14" t="s">
        <v>128</v>
      </c>
      <c r="BE193" s="196">
        <f t="shared" si="54"/>
        <v>0</v>
      </c>
      <c r="BF193" s="196">
        <f t="shared" si="55"/>
        <v>0</v>
      </c>
      <c r="BG193" s="196">
        <f t="shared" si="56"/>
        <v>0</v>
      </c>
      <c r="BH193" s="196">
        <f t="shared" si="57"/>
        <v>0</v>
      </c>
      <c r="BI193" s="196">
        <f t="shared" si="58"/>
        <v>0</v>
      </c>
      <c r="BJ193" s="14" t="s">
        <v>135</v>
      </c>
      <c r="BK193" s="197">
        <f t="shared" si="59"/>
        <v>0</v>
      </c>
      <c r="BL193" s="14" t="s">
        <v>427</v>
      </c>
      <c r="BM193" s="195" t="s">
        <v>449</v>
      </c>
    </row>
    <row r="194" spans="1:65" s="2" customFormat="1" ht="24.2" customHeight="1">
      <c r="A194" s="31"/>
      <c r="B194" s="32"/>
      <c r="C194" s="184" t="s">
        <v>450</v>
      </c>
      <c r="D194" s="184" t="s">
        <v>130</v>
      </c>
      <c r="E194" s="185" t="s">
        <v>451</v>
      </c>
      <c r="F194" s="186" t="s">
        <v>452</v>
      </c>
      <c r="G194" s="187" t="s">
        <v>195</v>
      </c>
      <c r="H194" s="188">
        <v>4</v>
      </c>
      <c r="I194" s="189"/>
      <c r="J194" s="188">
        <f t="shared" si="50"/>
        <v>0</v>
      </c>
      <c r="K194" s="190"/>
      <c r="L194" s="36"/>
      <c r="M194" s="191" t="s">
        <v>1</v>
      </c>
      <c r="N194" s="192" t="s">
        <v>45</v>
      </c>
      <c r="O194" s="68"/>
      <c r="P194" s="193">
        <f t="shared" si="51"/>
        <v>0</v>
      </c>
      <c r="Q194" s="193">
        <v>0</v>
      </c>
      <c r="R194" s="193">
        <f t="shared" si="52"/>
        <v>0</v>
      </c>
      <c r="S194" s="193">
        <v>0</v>
      </c>
      <c r="T194" s="194">
        <f t="shared" si="5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5" t="s">
        <v>427</v>
      </c>
      <c r="AT194" s="195" t="s">
        <v>130</v>
      </c>
      <c r="AU194" s="195" t="s">
        <v>135</v>
      </c>
      <c r="AY194" s="14" t="s">
        <v>128</v>
      </c>
      <c r="BE194" s="196">
        <f t="shared" si="54"/>
        <v>0</v>
      </c>
      <c r="BF194" s="196">
        <f t="shared" si="55"/>
        <v>0</v>
      </c>
      <c r="BG194" s="196">
        <f t="shared" si="56"/>
        <v>0</v>
      </c>
      <c r="BH194" s="196">
        <f t="shared" si="57"/>
        <v>0</v>
      </c>
      <c r="BI194" s="196">
        <f t="shared" si="58"/>
        <v>0</v>
      </c>
      <c r="BJ194" s="14" t="s">
        <v>135</v>
      </c>
      <c r="BK194" s="197">
        <f t="shared" si="59"/>
        <v>0</v>
      </c>
      <c r="BL194" s="14" t="s">
        <v>427</v>
      </c>
      <c r="BM194" s="195" t="s">
        <v>453</v>
      </c>
    </row>
    <row r="195" spans="1:65" s="2" customFormat="1" ht="24.2" customHeight="1">
      <c r="A195" s="31"/>
      <c r="B195" s="32"/>
      <c r="C195" s="198" t="s">
        <v>454</v>
      </c>
      <c r="D195" s="198" t="s">
        <v>163</v>
      </c>
      <c r="E195" s="199" t="s">
        <v>455</v>
      </c>
      <c r="F195" s="200" t="s">
        <v>456</v>
      </c>
      <c r="G195" s="201" t="s">
        <v>195</v>
      </c>
      <c r="H195" s="202">
        <v>4</v>
      </c>
      <c r="I195" s="203"/>
      <c r="J195" s="202">
        <f t="shared" si="50"/>
        <v>0</v>
      </c>
      <c r="K195" s="204"/>
      <c r="L195" s="205"/>
      <c r="M195" s="206" t="s">
        <v>1</v>
      </c>
      <c r="N195" s="207" t="s">
        <v>45</v>
      </c>
      <c r="O195" s="68"/>
      <c r="P195" s="193">
        <f t="shared" si="51"/>
        <v>0</v>
      </c>
      <c r="Q195" s="193">
        <v>8.8000000000000005E-3</v>
      </c>
      <c r="R195" s="193">
        <f t="shared" si="52"/>
        <v>3.5200000000000002E-2</v>
      </c>
      <c r="S195" s="193">
        <v>0</v>
      </c>
      <c r="T195" s="194">
        <f t="shared" si="5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5" t="s">
        <v>457</v>
      </c>
      <c r="AT195" s="195" t="s">
        <v>163</v>
      </c>
      <c r="AU195" s="195" t="s">
        <v>135</v>
      </c>
      <c r="AY195" s="14" t="s">
        <v>128</v>
      </c>
      <c r="BE195" s="196">
        <f t="shared" si="54"/>
        <v>0</v>
      </c>
      <c r="BF195" s="196">
        <f t="shared" si="55"/>
        <v>0</v>
      </c>
      <c r="BG195" s="196">
        <f t="shared" si="56"/>
        <v>0</v>
      </c>
      <c r="BH195" s="196">
        <f t="shared" si="57"/>
        <v>0</v>
      </c>
      <c r="BI195" s="196">
        <f t="shared" si="58"/>
        <v>0</v>
      </c>
      <c r="BJ195" s="14" t="s">
        <v>135</v>
      </c>
      <c r="BK195" s="197">
        <f t="shared" si="59"/>
        <v>0</v>
      </c>
      <c r="BL195" s="14" t="s">
        <v>427</v>
      </c>
      <c r="BM195" s="195" t="s">
        <v>458</v>
      </c>
    </row>
    <row r="196" spans="1:65" s="2" customFormat="1" ht="24.2" customHeight="1">
      <c r="A196" s="31"/>
      <c r="B196" s="32"/>
      <c r="C196" s="184" t="s">
        <v>459</v>
      </c>
      <c r="D196" s="184" t="s">
        <v>130</v>
      </c>
      <c r="E196" s="185" t="s">
        <v>460</v>
      </c>
      <c r="F196" s="186" t="s">
        <v>461</v>
      </c>
      <c r="G196" s="187" t="s">
        <v>209</v>
      </c>
      <c r="H196" s="188">
        <v>90</v>
      </c>
      <c r="I196" s="189"/>
      <c r="J196" s="188">
        <f t="shared" si="50"/>
        <v>0</v>
      </c>
      <c r="K196" s="190"/>
      <c r="L196" s="36"/>
      <c r="M196" s="191" t="s">
        <v>1</v>
      </c>
      <c r="N196" s="192" t="s">
        <v>45</v>
      </c>
      <c r="O196" s="68"/>
      <c r="P196" s="193">
        <f t="shared" si="51"/>
        <v>0</v>
      </c>
      <c r="Q196" s="193">
        <v>0</v>
      </c>
      <c r="R196" s="193">
        <f t="shared" si="52"/>
        <v>0</v>
      </c>
      <c r="S196" s="193">
        <v>0</v>
      </c>
      <c r="T196" s="194">
        <f t="shared" si="5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5" t="s">
        <v>427</v>
      </c>
      <c r="AT196" s="195" t="s">
        <v>130</v>
      </c>
      <c r="AU196" s="195" t="s">
        <v>135</v>
      </c>
      <c r="AY196" s="14" t="s">
        <v>128</v>
      </c>
      <c r="BE196" s="196">
        <f t="shared" si="54"/>
        <v>0</v>
      </c>
      <c r="BF196" s="196">
        <f t="shared" si="55"/>
        <v>0</v>
      </c>
      <c r="BG196" s="196">
        <f t="shared" si="56"/>
        <v>0</v>
      </c>
      <c r="BH196" s="196">
        <f t="shared" si="57"/>
        <v>0</v>
      </c>
      <c r="BI196" s="196">
        <f t="shared" si="58"/>
        <v>0</v>
      </c>
      <c r="BJ196" s="14" t="s">
        <v>135</v>
      </c>
      <c r="BK196" s="197">
        <f t="shared" si="59"/>
        <v>0</v>
      </c>
      <c r="BL196" s="14" t="s">
        <v>427</v>
      </c>
      <c r="BM196" s="195" t="s">
        <v>462</v>
      </c>
    </row>
    <row r="197" spans="1:65" s="2" customFormat="1" ht="14.45" customHeight="1">
      <c r="A197" s="31"/>
      <c r="B197" s="32"/>
      <c r="C197" s="198" t="s">
        <v>463</v>
      </c>
      <c r="D197" s="198" t="s">
        <v>163</v>
      </c>
      <c r="E197" s="199" t="s">
        <v>464</v>
      </c>
      <c r="F197" s="200" t="s">
        <v>465</v>
      </c>
      <c r="G197" s="201" t="s">
        <v>466</v>
      </c>
      <c r="H197" s="202">
        <v>84.78</v>
      </c>
      <c r="I197" s="203"/>
      <c r="J197" s="202">
        <f t="shared" si="50"/>
        <v>0</v>
      </c>
      <c r="K197" s="204"/>
      <c r="L197" s="205"/>
      <c r="M197" s="206" t="s">
        <v>1</v>
      </c>
      <c r="N197" s="207" t="s">
        <v>45</v>
      </c>
      <c r="O197" s="68"/>
      <c r="P197" s="193">
        <f t="shared" si="51"/>
        <v>0</v>
      </c>
      <c r="Q197" s="193">
        <v>1E-3</v>
      </c>
      <c r="R197" s="193">
        <f t="shared" si="52"/>
        <v>8.4780000000000008E-2</v>
      </c>
      <c r="S197" s="193">
        <v>0</v>
      </c>
      <c r="T197" s="194">
        <f t="shared" si="5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5" t="s">
        <v>432</v>
      </c>
      <c r="AT197" s="195" t="s">
        <v>163</v>
      </c>
      <c r="AU197" s="195" t="s">
        <v>135</v>
      </c>
      <c r="AY197" s="14" t="s">
        <v>128</v>
      </c>
      <c r="BE197" s="196">
        <f t="shared" si="54"/>
        <v>0</v>
      </c>
      <c r="BF197" s="196">
        <f t="shared" si="55"/>
        <v>0</v>
      </c>
      <c r="BG197" s="196">
        <f t="shared" si="56"/>
        <v>0</v>
      </c>
      <c r="BH197" s="196">
        <f t="shared" si="57"/>
        <v>0</v>
      </c>
      <c r="BI197" s="196">
        <f t="shared" si="58"/>
        <v>0</v>
      </c>
      <c r="BJ197" s="14" t="s">
        <v>135</v>
      </c>
      <c r="BK197" s="197">
        <f t="shared" si="59"/>
        <v>0</v>
      </c>
      <c r="BL197" s="14" t="s">
        <v>432</v>
      </c>
      <c r="BM197" s="195" t="s">
        <v>467</v>
      </c>
    </row>
    <row r="198" spans="1:65" s="2" customFormat="1" ht="14.45" customHeight="1">
      <c r="A198" s="31"/>
      <c r="B198" s="32"/>
      <c r="C198" s="184" t="s">
        <v>468</v>
      </c>
      <c r="D198" s="184" t="s">
        <v>130</v>
      </c>
      <c r="E198" s="185" t="s">
        <v>469</v>
      </c>
      <c r="F198" s="186" t="s">
        <v>470</v>
      </c>
      <c r="G198" s="187" t="s">
        <v>209</v>
      </c>
      <c r="H198" s="188">
        <v>93</v>
      </c>
      <c r="I198" s="189"/>
      <c r="J198" s="188">
        <f t="shared" si="50"/>
        <v>0</v>
      </c>
      <c r="K198" s="190"/>
      <c r="L198" s="36"/>
      <c r="M198" s="191" t="s">
        <v>1</v>
      </c>
      <c r="N198" s="192" t="s">
        <v>45</v>
      </c>
      <c r="O198" s="68"/>
      <c r="P198" s="193">
        <f t="shared" si="51"/>
        <v>0</v>
      </c>
      <c r="Q198" s="193">
        <v>0</v>
      </c>
      <c r="R198" s="193">
        <f t="shared" si="52"/>
        <v>0</v>
      </c>
      <c r="S198" s="193">
        <v>0</v>
      </c>
      <c r="T198" s="194">
        <f t="shared" si="5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5" t="s">
        <v>427</v>
      </c>
      <c r="AT198" s="195" t="s">
        <v>130</v>
      </c>
      <c r="AU198" s="195" t="s">
        <v>135</v>
      </c>
      <c r="AY198" s="14" t="s">
        <v>128</v>
      </c>
      <c r="BE198" s="196">
        <f t="shared" si="54"/>
        <v>0</v>
      </c>
      <c r="BF198" s="196">
        <f t="shared" si="55"/>
        <v>0</v>
      </c>
      <c r="BG198" s="196">
        <f t="shared" si="56"/>
        <v>0</v>
      </c>
      <c r="BH198" s="196">
        <f t="shared" si="57"/>
        <v>0</v>
      </c>
      <c r="BI198" s="196">
        <f t="shared" si="58"/>
        <v>0</v>
      </c>
      <c r="BJ198" s="14" t="s">
        <v>135</v>
      </c>
      <c r="BK198" s="197">
        <f t="shared" si="59"/>
        <v>0</v>
      </c>
      <c r="BL198" s="14" t="s">
        <v>427</v>
      </c>
      <c r="BM198" s="195" t="s">
        <v>471</v>
      </c>
    </row>
    <row r="199" spans="1:65" s="2" customFormat="1" ht="14.45" customHeight="1">
      <c r="A199" s="31"/>
      <c r="B199" s="32"/>
      <c r="C199" s="198" t="s">
        <v>472</v>
      </c>
      <c r="D199" s="198" t="s">
        <v>163</v>
      </c>
      <c r="E199" s="199" t="s">
        <v>473</v>
      </c>
      <c r="F199" s="200" t="s">
        <v>474</v>
      </c>
      <c r="G199" s="201" t="s">
        <v>209</v>
      </c>
      <c r="H199" s="202">
        <v>93</v>
      </c>
      <c r="I199" s="203"/>
      <c r="J199" s="202">
        <f t="shared" si="50"/>
        <v>0</v>
      </c>
      <c r="K199" s="204"/>
      <c r="L199" s="205"/>
      <c r="M199" s="206" t="s">
        <v>1</v>
      </c>
      <c r="N199" s="207" t="s">
        <v>45</v>
      </c>
      <c r="O199" s="68"/>
      <c r="P199" s="193">
        <f t="shared" si="51"/>
        <v>0</v>
      </c>
      <c r="Q199" s="193">
        <v>1.9000000000000001E-4</v>
      </c>
      <c r="R199" s="193">
        <f t="shared" si="52"/>
        <v>1.7670000000000002E-2</v>
      </c>
      <c r="S199" s="193">
        <v>0</v>
      </c>
      <c r="T199" s="194">
        <f t="shared" si="5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5" t="s">
        <v>432</v>
      </c>
      <c r="AT199" s="195" t="s">
        <v>163</v>
      </c>
      <c r="AU199" s="195" t="s">
        <v>135</v>
      </c>
      <c r="AY199" s="14" t="s">
        <v>128</v>
      </c>
      <c r="BE199" s="196">
        <f t="shared" si="54"/>
        <v>0</v>
      </c>
      <c r="BF199" s="196">
        <f t="shared" si="55"/>
        <v>0</v>
      </c>
      <c r="BG199" s="196">
        <f t="shared" si="56"/>
        <v>0</v>
      </c>
      <c r="BH199" s="196">
        <f t="shared" si="57"/>
        <v>0</v>
      </c>
      <c r="BI199" s="196">
        <f t="shared" si="58"/>
        <v>0</v>
      </c>
      <c r="BJ199" s="14" t="s">
        <v>135</v>
      </c>
      <c r="BK199" s="197">
        <f t="shared" si="59"/>
        <v>0</v>
      </c>
      <c r="BL199" s="14" t="s">
        <v>432</v>
      </c>
      <c r="BM199" s="195" t="s">
        <v>475</v>
      </c>
    </row>
    <row r="200" spans="1:65" s="2" customFormat="1" ht="14.45" customHeight="1">
      <c r="A200" s="31"/>
      <c r="B200" s="32"/>
      <c r="C200" s="184" t="s">
        <v>427</v>
      </c>
      <c r="D200" s="184" t="s">
        <v>130</v>
      </c>
      <c r="E200" s="185" t="s">
        <v>476</v>
      </c>
      <c r="F200" s="186" t="s">
        <v>477</v>
      </c>
      <c r="G200" s="187" t="s">
        <v>209</v>
      </c>
      <c r="H200" s="188">
        <v>30</v>
      </c>
      <c r="I200" s="189"/>
      <c r="J200" s="188">
        <f t="shared" si="50"/>
        <v>0</v>
      </c>
      <c r="K200" s="190"/>
      <c r="L200" s="36"/>
      <c r="M200" s="191" t="s">
        <v>1</v>
      </c>
      <c r="N200" s="192" t="s">
        <v>45</v>
      </c>
      <c r="O200" s="68"/>
      <c r="P200" s="193">
        <f t="shared" si="51"/>
        <v>0</v>
      </c>
      <c r="Q200" s="193">
        <v>0</v>
      </c>
      <c r="R200" s="193">
        <f t="shared" si="52"/>
        <v>0</v>
      </c>
      <c r="S200" s="193">
        <v>0</v>
      </c>
      <c r="T200" s="194">
        <f t="shared" si="5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5" t="s">
        <v>427</v>
      </c>
      <c r="AT200" s="195" t="s">
        <v>130</v>
      </c>
      <c r="AU200" s="195" t="s">
        <v>135</v>
      </c>
      <c r="AY200" s="14" t="s">
        <v>128</v>
      </c>
      <c r="BE200" s="196">
        <f t="shared" si="54"/>
        <v>0</v>
      </c>
      <c r="BF200" s="196">
        <f t="shared" si="55"/>
        <v>0</v>
      </c>
      <c r="BG200" s="196">
        <f t="shared" si="56"/>
        <v>0</v>
      </c>
      <c r="BH200" s="196">
        <f t="shared" si="57"/>
        <v>0</v>
      </c>
      <c r="BI200" s="196">
        <f t="shared" si="58"/>
        <v>0</v>
      </c>
      <c r="BJ200" s="14" t="s">
        <v>135</v>
      </c>
      <c r="BK200" s="197">
        <f t="shared" si="59"/>
        <v>0</v>
      </c>
      <c r="BL200" s="14" t="s">
        <v>427</v>
      </c>
      <c r="BM200" s="195" t="s">
        <v>478</v>
      </c>
    </row>
    <row r="201" spans="1:65" s="2" customFormat="1" ht="14.45" customHeight="1">
      <c r="A201" s="31"/>
      <c r="B201" s="32"/>
      <c r="C201" s="198" t="s">
        <v>479</v>
      </c>
      <c r="D201" s="198" t="s">
        <v>163</v>
      </c>
      <c r="E201" s="199" t="s">
        <v>480</v>
      </c>
      <c r="F201" s="200" t="s">
        <v>481</v>
      </c>
      <c r="G201" s="201" t="s">
        <v>209</v>
      </c>
      <c r="H201" s="202">
        <v>30</v>
      </c>
      <c r="I201" s="203"/>
      <c r="J201" s="202">
        <f t="shared" si="50"/>
        <v>0</v>
      </c>
      <c r="K201" s="204"/>
      <c r="L201" s="205"/>
      <c r="M201" s="213" t="s">
        <v>1</v>
      </c>
      <c r="N201" s="214" t="s">
        <v>45</v>
      </c>
      <c r="O201" s="210"/>
      <c r="P201" s="211">
        <f t="shared" si="51"/>
        <v>0</v>
      </c>
      <c r="Q201" s="211">
        <v>2.7999999999999998E-4</v>
      </c>
      <c r="R201" s="211">
        <f t="shared" si="52"/>
        <v>8.3999999999999995E-3</v>
      </c>
      <c r="S201" s="211">
        <v>0</v>
      </c>
      <c r="T201" s="212">
        <f t="shared" si="5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5" t="s">
        <v>432</v>
      </c>
      <c r="AT201" s="195" t="s">
        <v>163</v>
      </c>
      <c r="AU201" s="195" t="s">
        <v>135</v>
      </c>
      <c r="AY201" s="14" t="s">
        <v>128</v>
      </c>
      <c r="BE201" s="196">
        <f t="shared" si="54"/>
        <v>0</v>
      </c>
      <c r="BF201" s="196">
        <f t="shared" si="55"/>
        <v>0</v>
      </c>
      <c r="BG201" s="196">
        <f t="shared" si="56"/>
        <v>0</v>
      </c>
      <c r="BH201" s="196">
        <f t="shared" si="57"/>
        <v>0</v>
      </c>
      <c r="BI201" s="196">
        <f t="shared" si="58"/>
        <v>0</v>
      </c>
      <c r="BJ201" s="14" t="s">
        <v>135</v>
      </c>
      <c r="BK201" s="197">
        <f t="shared" si="59"/>
        <v>0</v>
      </c>
      <c r="BL201" s="14" t="s">
        <v>432</v>
      </c>
      <c r="BM201" s="195" t="s">
        <v>482</v>
      </c>
    </row>
    <row r="202" spans="1:65" s="2" customFormat="1" ht="6.95" customHeight="1">
      <c r="A202" s="31"/>
      <c r="B202" s="51"/>
      <c r="C202" s="52"/>
      <c r="D202" s="52"/>
      <c r="E202" s="52"/>
      <c r="F202" s="52"/>
      <c r="G202" s="52"/>
      <c r="H202" s="52"/>
      <c r="I202" s="52"/>
      <c r="J202" s="52"/>
      <c r="K202" s="52"/>
      <c r="L202" s="36"/>
      <c r="M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</row>
  </sheetData>
  <sheetProtection algorithmName="SHA-512" hashValue="mbhoGr/4v6s9QXG93E65TBQuuasAtYouY09W2L1JDgRzox64XMGD4gRJtRbEginge9NlP6e25H+AjqprOHCcuw==" saltValue="m11WTRABafIh6emIQqG1o50xKuZIr5zyeJaaA+vetLpEpsQSCyEZ+Zlo79psN4c1m2gzt1+tGJFLU5MeAyPHzQ==" spinCount="100000" sheet="1" objects="1" scenarios="1" formatColumns="0" formatRows="0" autoFilter="0"/>
  <autoFilter ref="C125:K201" xr:uid="{00000000-0009-0000-0000-000002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4" t="s">
        <v>94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79</v>
      </c>
    </row>
    <row r="4" spans="1:46" s="1" customFormat="1" ht="24.95" customHeight="1">
      <c r="B4" s="17"/>
      <c r="D4" s="107" t="s">
        <v>98</v>
      </c>
      <c r="L4" s="17"/>
      <c r="M4" s="108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Revitalizácia športoviska v obci Soľ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99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483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25. 2. 2021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24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25</v>
      </c>
      <c r="F15" s="31"/>
      <c r="G15" s="31"/>
      <c r="H15" s="31"/>
      <c r="I15" s="109" t="s">
        <v>26</v>
      </c>
      <c r="J15" s="110" t="s">
        <v>27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26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23</v>
      </c>
      <c r="J20" s="110" t="s">
        <v>31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32</v>
      </c>
      <c r="F21" s="31"/>
      <c r="G21" s="31"/>
      <c r="H21" s="31"/>
      <c r="I21" s="109" t="s">
        <v>26</v>
      </c>
      <c r="J21" s="110" t="s">
        <v>33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36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37</v>
      </c>
      <c r="F24" s="31"/>
      <c r="G24" s="31"/>
      <c r="H24" s="31"/>
      <c r="I24" s="109" t="s">
        <v>26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38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39</v>
      </c>
      <c r="E30" s="31"/>
      <c r="F30" s="31"/>
      <c r="G30" s="31"/>
      <c r="H30" s="31"/>
      <c r="I30" s="31"/>
      <c r="J30" s="117">
        <f>ROUND(J122,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41</v>
      </c>
      <c r="G32" s="31"/>
      <c r="H32" s="31"/>
      <c r="I32" s="118" t="s">
        <v>40</v>
      </c>
      <c r="J32" s="118" t="s">
        <v>42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43</v>
      </c>
      <c r="E33" s="109" t="s">
        <v>44</v>
      </c>
      <c r="F33" s="120">
        <f>ROUND((SUM(BE122:BE142)),  2)</f>
        <v>0</v>
      </c>
      <c r="G33" s="31"/>
      <c r="H33" s="31"/>
      <c r="I33" s="121">
        <v>0.2</v>
      </c>
      <c r="J33" s="120">
        <f>ROUND(((SUM(BE122:BE142))*I33),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45</v>
      </c>
      <c r="F34" s="120">
        <f>ROUND((SUM(BF122:BF142)),  2)</f>
        <v>0</v>
      </c>
      <c r="G34" s="31"/>
      <c r="H34" s="31"/>
      <c r="I34" s="121">
        <v>0.2</v>
      </c>
      <c r="J34" s="120">
        <f>ROUND(((SUM(BF122:BF142))*I34),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46</v>
      </c>
      <c r="F35" s="120">
        <f>ROUND((SUM(BG122:BG142)),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47</v>
      </c>
      <c r="F36" s="120">
        <f>ROUND((SUM(BH122:BH142)),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48</v>
      </c>
      <c r="F37" s="120">
        <f>ROUND((SUM(BI122:BI142)),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49</v>
      </c>
      <c r="E39" s="124"/>
      <c r="F39" s="124"/>
      <c r="G39" s="125" t="s">
        <v>50</v>
      </c>
      <c r="H39" s="126" t="s">
        <v>51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52</v>
      </c>
      <c r="E50" s="130"/>
      <c r="F50" s="130"/>
      <c r="G50" s="129" t="s">
        <v>53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54</v>
      </c>
      <c r="E61" s="132"/>
      <c r="F61" s="133" t="s">
        <v>55</v>
      </c>
      <c r="G61" s="131" t="s">
        <v>54</v>
      </c>
      <c r="H61" s="132"/>
      <c r="I61" s="132"/>
      <c r="J61" s="134" t="s">
        <v>55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56</v>
      </c>
      <c r="E65" s="135"/>
      <c r="F65" s="135"/>
      <c r="G65" s="129" t="s">
        <v>57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54</v>
      </c>
      <c r="E76" s="132"/>
      <c r="F76" s="133" t="s">
        <v>55</v>
      </c>
      <c r="G76" s="131" t="s">
        <v>54</v>
      </c>
      <c r="H76" s="132"/>
      <c r="I76" s="132"/>
      <c r="J76" s="134" t="s">
        <v>55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3" t="str">
        <f>E7</f>
        <v>Revitalizácia športoviska v obci Soľ</v>
      </c>
      <c r="F85" s="264"/>
      <c r="G85" s="264"/>
      <c r="H85" s="264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15" t="str">
        <f>E9</f>
        <v>SO-03 - Tenisové kurty</v>
      </c>
      <c r="F87" s="265"/>
      <c r="G87" s="265"/>
      <c r="H87" s="265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>Obec Soľ</v>
      </c>
      <c r="G89" s="33"/>
      <c r="H89" s="33"/>
      <c r="I89" s="26" t="s">
        <v>20</v>
      </c>
      <c r="J89" s="63" t="str">
        <f>IF(J12="","",J12)</f>
        <v>25. 2. 2021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40.15" customHeight="1">
      <c r="A91" s="31"/>
      <c r="B91" s="32"/>
      <c r="C91" s="26" t="s">
        <v>22</v>
      </c>
      <c r="D91" s="33"/>
      <c r="E91" s="33"/>
      <c r="F91" s="24" t="str">
        <f>E15</f>
        <v>Obec Soľ, Soľ 161, 094 35 Soľ</v>
      </c>
      <c r="G91" s="33"/>
      <c r="H91" s="33"/>
      <c r="I91" s="26" t="s">
        <v>30</v>
      </c>
      <c r="J91" s="29" t="str">
        <f>E21</f>
        <v xml:space="preserve">J.M.J. Projekt, s.r.o., Bardejovska 511, Zborov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36</v>
      </c>
      <c r="J92" s="29" t="str">
        <f>E24</f>
        <v>Ing. arch. Marek Šarišský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102</v>
      </c>
      <c r="D94" s="141"/>
      <c r="E94" s="141"/>
      <c r="F94" s="141"/>
      <c r="G94" s="141"/>
      <c r="H94" s="141"/>
      <c r="I94" s="141"/>
      <c r="J94" s="142" t="s">
        <v>103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104</v>
      </c>
      <c r="D96" s="33"/>
      <c r="E96" s="33"/>
      <c r="F96" s="33"/>
      <c r="G96" s="33"/>
      <c r="H96" s="33"/>
      <c r="I96" s="33"/>
      <c r="J96" s="81">
        <f>J122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1:31" s="9" customFormat="1" ht="24.95" customHeight="1">
      <c r="B97" s="144"/>
      <c r="C97" s="145"/>
      <c r="D97" s="146" t="s">
        <v>106</v>
      </c>
      <c r="E97" s="147"/>
      <c r="F97" s="147"/>
      <c r="G97" s="147"/>
      <c r="H97" s="147"/>
      <c r="I97" s="147"/>
      <c r="J97" s="148">
        <f>J123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107</v>
      </c>
      <c r="E98" s="153"/>
      <c r="F98" s="153"/>
      <c r="G98" s="153"/>
      <c r="H98" s="153"/>
      <c r="I98" s="153"/>
      <c r="J98" s="154">
        <f>J124</f>
        <v>0</v>
      </c>
      <c r="K98" s="151"/>
      <c r="L98" s="155"/>
    </row>
    <row r="99" spans="1:31" s="10" customFormat="1" ht="19.899999999999999" customHeight="1">
      <c r="B99" s="150"/>
      <c r="C99" s="151"/>
      <c r="D99" s="152" t="s">
        <v>109</v>
      </c>
      <c r="E99" s="153"/>
      <c r="F99" s="153"/>
      <c r="G99" s="153"/>
      <c r="H99" s="153"/>
      <c r="I99" s="153"/>
      <c r="J99" s="154">
        <f>J133</f>
        <v>0</v>
      </c>
      <c r="K99" s="151"/>
      <c r="L99" s="155"/>
    </row>
    <row r="100" spans="1:31" s="9" customFormat="1" ht="24.95" customHeight="1">
      <c r="B100" s="144"/>
      <c r="C100" s="145"/>
      <c r="D100" s="146" t="s">
        <v>247</v>
      </c>
      <c r="E100" s="147"/>
      <c r="F100" s="147"/>
      <c r="G100" s="147"/>
      <c r="H100" s="147"/>
      <c r="I100" s="147"/>
      <c r="J100" s="148">
        <f>J136</f>
        <v>0</v>
      </c>
      <c r="K100" s="145"/>
      <c r="L100" s="149"/>
    </row>
    <row r="101" spans="1:31" s="10" customFormat="1" ht="19.899999999999999" customHeight="1">
      <c r="B101" s="150"/>
      <c r="C101" s="151"/>
      <c r="D101" s="152" t="s">
        <v>248</v>
      </c>
      <c r="E101" s="153"/>
      <c r="F101" s="153"/>
      <c r="G101" s="153"/>
      <c r="H101" s="153"/>
      <c r="I101" s="153"/>
      <c r="J101" s="154">
        <f>J137</f>
        <v>0</v>
      </c>
      <c r="K101" s="151"/>
      <c r="L101" s="155"/>
    </row>
    <row r="102" spans="1:31" s="10" customFormat="1" ht="19.899999999999999" customHeight="1">
      <c r="B102" s="150"/>
      <c r="C102" s="151"/>
      <c r="D102" s="152" t="s">
        <v>484</v>
      </c>
      <c r="E102" s="153"/>
      <c r="F102" s="153"/>
      <c r="G102" s="153"/>
      <c r="H102" s="153"/>
      <c r="I102" s="153"/>
      <c r="J102" s="154">
        <f>J141</f>
        <v>0</v>
      </c>
      <c r="K102" s="151"/>
      <c r="L102" s="155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114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14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63" t="str">
        <f>E7</f>
        <v>Revitalizácia športoviska v obci Soľ</v>
      </c>
      <c r="F112" s="264"/>
      <c r="G112" s="264"/>
      <c r="H112" s="264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99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15" t="str">
        <f>E9</f>
        <v>SO-03 - Tenisové kurty</v>
      </c>
      <c r="F114" s="265"/>
      <c r="G114" s="265"/>
      <c r="H114" s="265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18</v>
      </c>
      <c r="D116" s="33"/>
      <c r="E116" s="33"/>
      <c r="F116" s="24" t="str">
        <f>F12</f>
        <v>Obec Soľ</v>
      </c>
      <c r="G116" s="33"/>
      <c r="H116" s="33"/>
      <c r="I116" s="26" t="s">
        <v>20</v>
      </c>
      <c r="J116" s="63" t="str">
        <f>IF(J12="","",J12)</f>
        <v>25. 2. 2021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40.15" customHeight="1">
      <c r="A118" s="31"/>
      <c r="B118" s="32"/>
      <c r="C118" s="26" t="s">
        <v>22</v>
      </c>
      <c r="D118" s="33"/>
      <c r="E118" s="33"/>
      <c r="F118" s="24" t="str">
        <f>E15</f>
        <v>Obec Soľ, Soľ 161, 094 35 Soľ</v>
      </c>
      <c r="G118" s="33"/>
      <c r="H118" s="33"/>
      <c r="I118" s="26" t="s">
        <v>30</v>
      </c>
      <c r="J118" s="29" t="str">
        <f>E21</f>
        <v xml:space="preserve">J.M.J. Projekt, s.r.o., Bardejovska 511, Zborov 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7" customHeight="1">
      <c r="A119" s="31"/>
      <c r="B119" s="32"/>
      <c r="C119" s="26" t="s">
        <v>28</v>
      </c>
      <c r="D119" s="33"/>
      <c r="E119" s="33"/>
      <c r="F119" s="24" t="str">
        <f>IF(E18="","",E18)</f>
        <v>Vyplň údaj</v>
      </c>
      <c r="G119" s="33"/>
      <c r="H119" s="33"/>
      <c r="I119" s="26" t="s">
        <v>36</v>
      </c>
      <c r="J119" s="29" t="str">
        <f>E24</f>
        <v>Ing. arch. Marek Šarišský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56"/>
      <c r="B121" s="157"/>
      <c r="C121" s="158" t="s">
        <v>115</v>
      </c>
      <c r="D121" s="159" t="s">
        <v>64</v>
      </c>
      <c r="E121" s="159" t="s">
        <v>60</v>
      </c>
      <c r="F121" s="159" t="s">
        <v>61</v>
      </c>
      <c r="G121" s="159" t="s">
        <v>116</v>
      </c>
      <c r="H121" s="159" t="s">
        <v>117</v>
      </c>
      <c r="I121" s="159" t="s">
        <v>118</v>
      </c>
      <c r="J121" s="160" t="s">
        <v>103</v>
      </c>
      <c r="K121" s="161" t="s">
        <v>119</v>
      </c>
      <c r="L121" s="162"/>
      <c r="M121" s="72" t="s">
        <v>1</v>
      </c>
      <c r="N121" s="73" t="s">
        <v>43</v>
      </c>
      <c r="O121" s="73" t="s">
        <v>120</v>
      </c>
      <c r="P121" s="73" t="s">
        <v>121</v>
      </c>
      <c r="Q121" s="73" t="s">
        <v>122</v>
      </c>
      <c r="R121" s="73" t="s">
        <v>123</v>
      </c>
      <c r="S121" s="73" t="s">
        <v>124</v>
      </c>
      <c r="T121" s="74" t="s">
        <v>125</v>
      </c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</row>
    <row r="122" spans="1:65" s="2" customFormat="1" ht="22.9" customHeight="1">
      <c r="A122" s="31"/>
      <c r="B122" s="32"/>
      <c r="C122" s="79" t="s">
        <v>104</v>
      </c>
      <c r="D122" s="33"/>
      <c r="E122" s="33"/>
      <c r="F122" s="33"/>
      <c r="G122" s="33"/>
      <c r="H122" s="33"/>
      <c r="I122" s="33"/>
      <c r="J122" s="163">
        <f>BK122</f>
        <v>0</v>
      </c>
      <c r="K122" s="33"/>
      <c r="L122" s="36"/>
      <c r="M122" s="75"/>
      <c r="N122" s="164"/>
      <c r="O122" s="76"/>
      <c r="P122" s="165">
        <f>P123+P136</f>
        <v>0</v>
      </c>
      <c r="Q122" s="76"/>
      <c r="R122" s="165">
        <f>R123+R136</f>
        <v>831.34927400000004</v>
      </c>
      <c r="S122" s="76"/>
      <c r="T122" s="166">
        <f>T123+T136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78</v>
      </c>
      <c r="AU122" s="14" t="s">
        <v>105</v>
      </c>
      <c r="BK122" s="167">
        <f>BK123+BK136</f>
        <v>0</v>
      </c>
    </row>
    <row r="123" spans="1:65" s="12" customFormat="1" ht="25.9" customHeight="1">
      <c r="B123" s="168"/>
      <c r="C123" s="169"/>
      <c r="D123" s="170" t="s">
        <v>78</v>
      </c>
      <c r="E123" s="171" t="s">
        <v>126</v>
      </c>
      <c r="F123" s="171" t="s">
        <v>127</v>
      </c>
      <c r="G123" s="169"/>
      <c r="H123" s="169"/>
      <c r="I123" s="172"/>
      <c r="J123" s="173">
        <f>BK123</f>
        <v>0</v>
      </c>
      <c r="K123" s="169"/>
      <c r="L123" s="174"/>
      <c r="M123" s="175"/>
      <c r="N123" s="176"/>
      <c r="O123" s="176"/>
      <c r="P123" s="177">
        <f>P124+P133</f>
        <v>0</v>
      </c>
      <c r="Q123" s="176"/>
      <c r="R123" s="177">
        <f>R124+R133</f>
        <v>831.31679400000007</v>
      </c>
      <c r="S123" s="176"/>
      <c r="T123" s="178">
        <f>T124+T133</f>
        <v>0</v>
      </c>
      <c r="AR123" s="179" t="s">
        <v>87</v>
      </c>
      <c r="AT123" s="180" t="s">
        <v>78</v>
      </c>
      <c r="AU123" s="180" t="s">
        <v>79</v>
      </c>
      <c r="AY123" s="179" t="s">
        <v>128</v>
      </c>
      <c r="BK123" s="181">
        <f>BK124+BK133</f>
        <v>0</v>
      </c>
    </row>
    <row r="124" spans="1:65" s="12" customFormat="1" ht="22.9" customHeight="1">
      <c r="B124" s="168"/>
      <c r="C124" s="169"/>
      <c r="D124" s="170" t="s">
        <v>78</v>
      </c>
      <c r="E124" s="182" t="s">
        <v>87</v>
      </c>
      <c r="F124" s="182" t="s">
        <v>129</v>
      </c>
      <c r="G124" s="169"/>
      <c r="H124" s="169"/>
      <c r="I124" s="172"/>
      <c r="J124" s="183">
        <f>BK124</f>
        <v>0</v>
      </c>
      <c r="K124" s="169"/>
      <c r="L124" s="174"/>
      <c r="M124" s="175"/>
      <c r="N124" s="176"/>
      <c r="O124" s="176"/>
      <c r="P124" s="177">
        <f>SUM(P125:P132)</f>
        <v>0</v>
      </c>
      <c r="Q124" s="176"/>
      <c r="R124" s="177">
        <f>SUM(R125:R132)</f>
        <v>0</v>
      </c>
      <c r="S124" s="176"/>
      <c r="T124" s="178">
        <f>SUM(T125:T132)</f>
        <v>0</v>
      </c>
      <c r="AR124" s="179" t="s">
        <v>87</v>
      </c>
      <c r="AT124" s="180" t="s">
        <v>78</v>
      </c>
      <c r="AU124" s="180" t="s">
        <v>87</v>
      </c>
      <c r="AY124" s="179" t="s">
        <v>128</v>
      </c>
      <c r="BK124" s="181">
        <f>SUM(BK125:BK132)</f>
        <v>0</v>
      </c>
    </row>
    <row r="125" spans="1:65" s="2" customFormat="1" ht="24.2" customHeight="1">
      <c r="A125" s="31"/>
      <c r="B125" s="32"/>
      <c r="C125" s="184" t="s">
        <v>87</v>
      </c>
      <c r="D125" s="184" t="s">
        <v>130</v>
      </c>
      <c r="E125" s="185" t="s">
        <v>485</v>
      </c>
      <c r="F125" s="186" t="s">
        <v>486</v>
      </c>
      <c r="G125" s="187" t="s">
        <v>133</v>
      </c>
      <c r="H125" s="188">
        <v>474.45699999999999</v>
      </c>
      <c r="I125" s="189"/>
      <c r="J125" s="188">
        <f t="shared" ref="J125:J132" si="0">ROUND(I125*H125,3)</f>
        <v>0</v>
      </c>
      <c r="K125" s="190"/>
      <c r="L125" s="36"/>
      <c r="M125" s="191" t="s">
        <v>1</v>
      </c>
      <c r="N125" s="192" t="s">
        <v>45</v>
      </c>
      <c r="O125" s="68"/>
      <c r="P125" s="193">
        <f t="shared" ref="P125:P132" si="1">O125*H125</f>
        <v>0</v>
      </c>
      <c r="Q125" s="193">
        <v>0</v>
      </c>
      <c r="R125" s="193">
        <f t="shared" ref="R125:R132" si="2">Q125*H125</f>
        <v>0</v>
      </c>
      <c r="S125" s="193">
        <v>0</v>
      </c>
      <c r="T125" s="194">
        <f t="shared" ref="T125:T132" si="3"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5" t="s">
        <v>134</v>
      </c>
      <c r="AT125" s="195" t="s">
        <v>130</v>
      </c>
      <c r="AU125" s="195" t="s">
        <v>135</v>
      </c>
      <c r="AY125" s="14" t="s">
        <v>128</v>
      </c>
      <c r="BE125" s="196">
        <f t="shared" ref="BE125:BE132" si="4">IF(N125="základná",J125,0)</f>
        <v>0</v>
      </c>
      <c r="BF125" s="196">
        <f t="shared" ref="BF125:BF132" si="5">IF(N125="znížená",J125,0)</f>
        <v>0</v>
      </c>
      <c r="BG125" s="196">
        <f t="shared" ref="BG125:BG132" si="6">IF(N125="zákl. prenesená",J125,0)</f>
        <v>0</v>
      </c>
      <c r="BH125" s="196">
        <f t="shared" ref="BH125:BH132" si="7">IF(N125="zníž. prenesená",J125,0)</f>
        <v>0</v>
      </c>
      <c r="BI125" s="196">
        <f t="shared" ref="BI125:BI132" si="8">IF(N125="nulová",J125,0)</f>
        <v>0</v>
      </c>
      <c r="BJ125" s="14" t="s">
        <v>135</v>
      </c>
      <c r="BK125" s="197">
        <f t="shared" ref="BK125:BK132" si="9">ROUND(I125*H125,3)</f>
        <v>0</v>
      </c>
      <c r="BL125" s="14" t="s">
        <v>134</v>
      </c>
      <c r="BM125" s="195" t="s">
        <v>487</v>
      </c>
    </row>
    <row r="126" spans="1:65" s="2" customFormat="1" ht="24.2" customHeight="1">
      <c r="A126" s="31"/>
      <c r="B126" s="32"/>
      <c r="C126" s="184" t="s">
        <v>135</v>
      </c>
      <c r="D126" s="184" t="s">
        <v>130</v>
      </c>
      <c r="E126" s="185" t="s">
        <v>488</v>
      </c>
      <c r="F126" s="186" t="s">
        <v>489</v>
      </c>
      <c r="G126" s="187" t="s">
        <v>133</v>
      </c>
      <c r="H126" s="188">
        <v>474.45699999999999</v>
      </c>
      <c r="I126" s="189"/>
      <c r="J126" s="188">
        <f t="shared" si="0"/>
        <v>0</v>
      </c>
      <c r="K126" s="190"/>
      <c r="L126" s="36"/>
      <c r="M126" s="191" t="s">
        <v>1</v>
      </c>
      <c r="N126" s="192" t="s">
        <v>45</v>
      </c>
      <c r="O126" s="68"/>
      <c r="P126" s="193">
        <f t="shared" si="1"/>
        <v>0</v>
      </c>
      <c r="Q126" s="193">
        <v>0</v>
      </c>
      <c r="R126" s="193">
        <f t="shared" si="2"/>
        <v>0</v>
      </c>
      <c r="S126" s="193">
        <v>0</v>
      </c>
      <c r="T126" s="194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5" t="s">
        <v>134</v>
      </c>
      <c r="AT126" s="195" t="s">
        <v>130</v>
      </c>
      <c r="AU126" s="195" t="s">
        <v>135</v>
      </c>
      <c r="AY126" s="14" t="s">
        <v>128</v>
      </c>
      <c r="BE126" s="196">
        <f t="shared" si="4"/>
        <v>0</v>
      </c>
      <c r="BF126" s="196">
        <f t="shared" si="5"/>
        <v>0</v>
      </c>
      <c r="BG126" s="196">
        <f t="shared" si="6"/>
        <v>0</v>
      </c>
      <c r="BH126" s="196">
        <f t="shared" si="7"/>
        <v>0</v>
      </c>
      <c r="BI126" s="196">
        <f t="shared" si="8"/>
        <v>0</v>
      </c>
      <c r="BJ126" s="14" t="s">
        <v>135</v>
      </c>
      <c r="BK126" s="197">
        <f t="shared" si="9"/>
        <v>0</v>
      </c>
      <c r="BL126" s="14" t="s">
        <v>134</v>
      </c>
      <c r="BM126" s="195" t="s">
        <v>490</v>
      </c>
    </row>
    <row r="127" spans="1:65" s="2" customFormat="1" ht="14.45" customHeight="1">
      <c r="A127" s="31"/>
      <c r="B127" s="32"/>
      <c r="C127" s="184" t="s">
        <v>168</v>
      </c>
      <c r="D127" s="184" t="s">
        <v>130</v>
      </c>
      <c r="E127" s="185" t="s">
        <v>258</v>
      </c>
      <c r="F127" s="186" t="s">
        <v>259</v>
      </c>
      <c r="G127" s="187" t="s">
        <v>133</v>
      </c>
      <c r="H127" s="188">
        <v>9.7200000000000006</v>
      </c>
      <c r="I127" s="189"/>
      <c r="J127" s="188">
        <f t="shared" si="0"/>
        <v>0</v>
      </c>
      <c r="K127" s="190"/>
      <c r="L127" s="36"/>
      <c r="M127" s="191" t="s">
        <v>1</v>
      </c>
      <c r="N127" s="192" t="s">
        <v>45</v>
      </c>
      <c r="O127" s="68"/>
      <c r="P127" s="193">
        <f t="shared" si="1"/>
        <v>0</v>
      </c>
      <c r="Q127" s="193">
        <v>0</v>
      </c>
      <c r="R127" s="193">
        <f t="shared" si="2"/>
        <v>0</v>
      </c>
      <c r="S127" s="193">
        <v>0</v>
      </c>
      <c r="T127" s="194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5" t="s">
        <v>134</v>
      </c>
      <c r="AT127" s="195" t="s">
        <v>130</v>
      </c>
      <c r="AU127" s="195" t="s">
        <v>135</v>
      </c>
      <c r="AY127" s="14" t="s">
        <v>128</v>
      </c>
      <c r="BE127" s="196">
        <f t="shared" si="4"/>
        <v>0</v>
      </c>
      <c r="BF127" s="196">
        <f t="shared" si="5"/>
        <v>0</v>
      </c>
      <c r="BG127" s="196">
        <f t="shared" si="6"/>
        <v>0</v>
      </c>
      <c r="BH127" s="196">
        <f t="shared" si="7"/>
        <v>0</v>
      </c>
      <c r="BI127" s="196">
        <f t="shared" si="8"/>
        <v>0</v>
      </c>
      <c r="BJ127" s="14" t="s">
        <v>135</v>
      </c>
      <c r="BK127" s="197">
        <f t="shared" si="9"/>
        <v>0</v>
      </c>
      <c r="BL127" s="14" t="s">
        <v>134</v>
      </c>
      <c r="BM127" s="195" t="s">
        <v>491</v>
      </c>
    </row>
    <row r="128" spans="1:65" s="2" customFormat="1" ht="37.9" customHeight="1">
      <c r="A128" s="31"/>
      <c r="B128" s="32"/>
      <c r="C128" s="184" t="s">
        <v>172</v>
      </c>
      <c r="D128" s="184" t="s">
        <v>130</v>
      </c>
      <c r="E128" s="185" t="s">
        <v>261</v>
      </c>
      <c r="F128" s="186" t="s">
        <v>262</v>
      </c>
      <c r="G128" s="187" t="s">
        <v>133</v>
      </c>
      <c r="H128" s="188">
        <v>9.7200000000000006</v>
      </c>
      <c r="I128" s="189"/>
      <c r="J128" s="188">
        <f t="shared" si="0"/>
        <v>0</v>
      </c>
      <c r="K128" s="190"/>
      <c r="L128" s="36"/>
      <c r="M128" s="191" t="s">
        <v>1</v>
      </c>
      <c r="N128" s="192" t="s">
        <v>45</v>
      </c>
      <c r="O128" s="68"/>
      <c r="P128" s="193">
        <f t="shared" si="1"/>
        <v>0</v>
      </c>
      <c r="Q128" s="193">
        <v>0</v>
      </c>
      <c r="R128" s="193">
        <f t="shared" si="2"/>
        <v>0</v>
      </c>
      <c r="S128" s="193">
        <v>0</v>
      </c>
      <c r="T128" s="194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5" t="s">
        <v>134</v>
      </c>
      <c r="AT128" s="195" t="s">
        <v>130</v>
      </c>
      <c r="AU128" s="195" t="s">
        <v>135</v>
      </c>
      <c r="AY128" s="14" t="s">
        <v>128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14" t="s">
        <v>135</v>
      </c>
      <c r="BK128" s="197">
        <f t="shared" si="9"/>
        <v>0</v>
      </c>
      <c r="BL128" s="14" t="s">
        <v>134</v>
      </c>
      <c r="BM128" s="195" t="s">
        <v>492</v>
      </c>
    </row>
    <row r="129" spans="1:65" s="2" customFormat="1" ht="37.9" customHeight="1">
      <c r="A129" s="31"/>
      <c r="B129" s="32"/>
      <c r="C129" s="184" t="s">
        <v>140</v>
      </c>
      <c r="D129" s="184" t="s">
        <v>130</v>
      </c>
      <c r="E129" s="185" t="s">
        <v>264</v>
      </c>
      <c r="F129" s="186" t="s">
        <v>265</v>
      </c>
      <c r="G129" s="187" t="s">
        <v>133</v>
      </c>
      <c r="H129" s="188">
        <v>474.45699999999999</v>
      </c>
      <c r="I129" s="189"/>
      <c r="J129" s="188">
        <f t="shared" si="0"/>
        <v>0</v>
      </c>
      <c r="K129" s="190"/>
      <c r="L129" s="36"/>
      <c r="M129" s="191" t="s">
        <v>1</v>
      </c>
      <c r="N129" s="192" t="s">
        <v>45</v>
      </c>
      <c r="O129" s="68"/>
      <c r="P129" s="193">
        <f t="shared" si="1"/>
        <v>0</v>
      </c>
      <c r="Q129" s="193">
        <v>0</v>
      </c>
      <c r="R129" s="193">
        <f t="shared" si="2"/>
        <v>0</v>
      </c>
      <c r="S129" s="193">
        <v>0</v>
      </c>
      <c r="T129" s="194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134</v>
      </c>
      <c r="AT129" s="195" t="s">
        <v>130</v>
      </c>
      <c r="AU129" s="195" t="s">
        <v>135</v>
      </c>
      <c r="AY129" s="14" t="s">
        <v>128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135</v>
      </c>
      <c r="BK129" s="197">
        <f t="shared" si="9"/>
        <v>0</v>
      </c>
      <c r="BL129" s="14" t="s">
        <v>134</v>
      </c>
      <c r="BM129" s="195" t="s">
        <v>493</v>
      </c>
    </row>
    <row r="130" spans="1:65" s="2" customFormat="1" ht="24.2" customHeight="1">
      <c r="A130" s="31"/>
      <c r="B130" s="32"/>
      <c r="C130" s="184" t="s">
        <v>134</v>
      </c>
      <c r="D130" s="184" t="s">
        <v>130</v>
      </c>
      <c r="E130" s="185" t="s">
        <v>270</v>
      </c>
      <c r="F130" s="186" t="s">
        <v>271</v>
      </c>
      <c r="G130" s="187" t="s">
        <v>133</v>
      </c>
      <c r="H130" s="188">
        <v>474.45699999999999</v>
      </c>
      <c r="I130" s="189"/>
      <c r="J130" s="188">
        <f t="shared" si="0"/>
        <v>0</v>
      </c>
      <c r="K130" s="190"/>
      <c r="L130" s="36"/>
      <c r="M130" s="191" t="s">
        <v>1</v>
      </c>
      <c r="N130" s="192" t="s">
        <v>45</v>
      </c>
      <c r="O130" s="68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134</v>
      </c>
      <c r="AT130" s="195" t="s">
        <v>130</v>
      </c>
      <c r="AU130" s="195" t="s">
        <v>135</v>
      </c>
      <c r="AY130" s="14" t="s">
        <v>128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135</v>
      </c>
      <c r="BK130" s="197">
        <f t="shared" si="9"/>
        <v>0</v>
      </c>
      <c r="BL130" s="14" t="s">
        <v>134</v>
      </c>
      <c r="BM130" s="195" t="s">
        <v>494</v>
      </c>
    </row>
    <row r="131" spans="1:65" s="2" customFormat="1" ht="14.45" customHeight="1">
      <c r="A131" s="31"/>
      <c r="B131" s="32"/>
      <c r="C131" s="184" t="s">
        <v>147</v>
      </c>
      <c r="D131" s="184" t="s">
        <v>130</v>
      </c>
      <c r="E131" s="185" t="s">
        <v>148</v>
      </c>
      <c r="F131" s="186" t="s">
        <v>149</v>
      </c>
      <c r="G131" s="187" t="s">
        <v>133</v>
      </c>
      <c r="H131" s="188">
        <v>474.45699999999999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45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134</v>
      </c>
      <c r="AT131" s="195" t="s">
        <v>130</v>
      </c>
      <c r="AU131" s="195" t="s">
        <v>135</v>
      </c>
      <c r="AY131" s="14" t="s">
        <v>128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135</v>
      </c>
      <c r="BK131" s="197">
        <f t="shared" si="9"/>
        <v>0</v>
      </c>
      <c r="BL131" s="14" t="s">
        <v>134</v>
      </c>
      <c r="BM131" s="195" t="s">
        <v>495</v>
      </c>
    </row>
    <row r="132" spans="1:65" s="2" customFormat="1" ht="14.45" customHeight="1">
      <c r="A132" s="31"/>
      <c r="B132" s="32"/>
      <c r="C132" s="184" t="s">
        <v>151</v>
      </c>
      <c r="D132" s="184" t="s">
        <v>130</v>
      </c>
      <c r="E132" s="185" t="s">
        <v>279</v>
      </c>
      <c r="F132" s="186" t="s">
        <v>280</v>
      </c>
      <c r="G132" s="187" t="s">
        <v>160</v>
      </c>
      <c r="H132" s="188">
        <v>1694.49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45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134</v>
      </c>
      <c r="AT132" s="195" t="s">
        <v>130</v>
      </c>
      <c r="AU132" s="195" t="s">
        <v>135</v>
      </c>
      <c r="AY132" s="14" t="s">
        <v>128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135</v>
      </c>
      <c r="BK132" s="197">
        <f t="shared" si="9"/>
        <v>0</v>
      </c>
      <c r="BL132" s="14" t="s">
        <v>134</v>
      </c>
      <c r="BM132" s="195" t="s">
        <v>496</v>
      </c>
    </row>
    <row r="133" spans="1:65" s="12" customFormat="1" ht="22.9" customHeight="1">
      <c r="B133" s="168"/>
      <c r="C133" s="169"/>
      <c r="D133" s="170" t="s">
        <v>78</v>
      </c>
      <c r="E133" s="182" t="s">
        <v>147</v>
      </c>
      <c r="F133" s="182" t="s">
        <v>167</v>
      </c>
      <c r="G133" s="169"/>
      <c r="H133" s="169"/>
      <c r="I133" s="172"/>
      <c r="J133" s="183">
        <f>BK133</f>
        <v>0</v>
      </c>
      <c r="K133" s="169"/>
      <c r="L133" s="174"/>
      <c r="M133" s="175"/>
      <c r="N133" s="176"/>
      <c r="O133" s="176"/>
      <c r="P133" s="177">
        <f>SUM(P134:P135)</f>
        <v>0</v>
      </c>
      <c r="Q133" s="176"/>
      <c r="R133" s="177">
        <f>SUM(R134:R135)</f>
        <v>831.31679400000007</v>
      </c>
      <c r="S133" s="176"/>
      <c r="T133" s="178">
        <f>SUM(T134:T135)</f>
        <v>0</v>
      </c>
      <c r="AR133" s="179" t="s">
        <v>87</v>
      </c>
      <c r="AT133" s="180" t="s">
        <v>78</v>
      </c>
      <c r="AU133" s="180" t="s">
        <v>87</v>
      </c>
      <c r="AY133" s="179" t="s">
        <v>128</v>
      </c>
      <c r="BK133" s="181">
        <f>SUM(BK134:BK135)</f>
        <v>0</v>
      </c>
    </row>
    <row r="134" spans="1:65" s="2" customFormat="1" ht="24.2" customHeight="1">
      <c r="A134" s="31"/>
      <c r="B134" s="32"/>
      <c r="C134" s="184" t="s">
        <v>157</v>
      </c>
      <c r="D134" s="184" t="s">
        <v>130</v>
      </c>
      <c r="E134" s="185" t="s">
        <v>173</v>
      </c>
      <c r="F134" s="186" t="s">
        <v>174</v>
      </c>
      <c r="G134" s="187" t="s">
        <v>160</v>
      </c>
      <c r="H134" s="188">
        <v>1694.49</v>
      </c>
      <c r="I134" s="189"/>
      <c r="J134" s="188">
        <f>ROUND(I134*H134,3)</f>
        <v>0</v>
      </c>
      <c r="K134" s="190"/>
      <c r="L134" s="36"/>
      <c r="M134" s="191" t="s">
        <v>1</v>
      </c>
      <c r="N134" s="192" t="s">
        <v>45</v>
      </c>
      <c r="O134" s="68"/>
      <c r="P134" s="193">
        <f>O134*H134</f>
        <v>0</v>
      </c>
      <c r="Q134" s="193">
        <v>0.19900000000000001</v>
      </c>
      <c r="R134" s="193">
        <f>Q134*H134</f>
        <v>337.20350999999999</v>
      </c>
      <c r="S134" s="193">
        <v>0</v>
      </c>
      <c r="T134" s="194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134</v>
      </c>
      <c r="AT134" s="195" t="s">
        <v>130</v>
      </c>
      <c r="AU134" s="195" t="s">
        <v>135</v>
      </c>
      <c r="AY134" s="14" t="s">
        <v>128</v>
      </c>
      <c r="BE134" s="196">
        <f>IF(N134="základná",J134,0)</f>
        <v>0</v>
      </c>
      <c r="BF134" s="196">
        <f>IF(N134="znížená",J134,0)</f>
        <v>0</v>
      </c>
      <c r="BG134" s="196">
        <f>IF(N134="zákl. prenesená",J134,0)</f>
        <v>0</v>
      </c>
      <c r="BH134" s="196">
        <f>IF(N134="zníž. prenesená",J134,0)</f>
        <v>0</v>
      </c>
      <c r="BI134" s="196">
        <f>IF(N134="nulová",J134,0)</f>
        <v>0</v>
      </c>
      <c r="BJ134" s="14" t="s">
        <v>135</v>
      </c>
      <c r="BK134" s="197">
        <f>ROUND(I134*H134,3)</f>
        <v>0</v>
      </c>
      <c r="BL134" s="14" t="s">
        <v>134</v>
      </c>
      <c r="BM134" s="195" t="s">
        <v>497</v>
      </c>
    </row>
    <row r="135" spans="1:65" s="2" customFormat="1" ht="24.2" customHeight="1">
      <c r="A135" s="31"/>
      <c r="B135" s="32"/>
      <c r="C135" s="184" t="s">
        <v>162</v>
      </c>
      <c r="D135" s="184" t="s">
        <v>130</v>
      </c>
      <c r="E135" s="185" t="s">
        <v>343</v>
      </c>
      <c r="F135" s="186" t="s">
        <v>344</v>
      </c>
      <c r="G135" s="187" t="s">
        <v>160</v>
      </c>
      <c r="H135" s="188">
        <v>1694.49</v>
      </c>
      <c r="I135" s="189"/>
      <c r="J135" s="188">
        <f>ROUND(I135*H135,3)</f>
        <v>0</v>
      </c>
      <c r="K135" s="190"/>
      <c r="L135" s="36"/>
      <c r="M135" s="191" t="s">
        <v>1</v>
      </c>
      <c r="N135" s="192" t="s">
        <v>45</v>
      </c>
      <c r="O135" s="68"/>
      <c r="P135" s="193">
        <f>O135*H135</f>
        <v>0</v>
      </c>
      <c r="Q135" s="193">
        <v>0.29160000000000003</v>
      </c>
      <c r="R135" s="193">
        <f>Q135*H135</f>
        <v>494.11328400000002</v>
      </c>
      <c r="S135" s="193">
        <v>0</v>
      </c>
      <c r="T135" s="194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134</v>
      </c>
      <c r="AT135" s="195" t="s">
        <v>130</v>
      </c>
      <c r="AU135" s="195" t="s">
        <v>135</v>
      </c>
      <c r="AY135" s="14" t="s">
        <v>128</v>
      </c>
      <c r="BE135" s="196">
        <f>IF(N135="základná",J135,0)</f>
        <v>0</v>
      </c>
      <c r="BF135" s="196">
        <f>IF(N135="znížená",J135,0)</f>
        <v>0</v>
      </c>
      <c r="BG135" s="196">
        <f>IF(N135="zákl. prenesená",J135,0)</f>
        <v>0</v>
      </c>
      <c r="BH135" s="196">
        <f>IF(N135="zníž. prenesená",J135,0)</f>
        <v>0</v>
      </c>
      <c r="BI135" s="196">
        <f>IF(N135="nulová",J135,0)</f>
        <v>0</v>
      </c>
      <c r="BJ135" s="14" t="s">
        <v>135</v>
      </c>
      <c r="BK135" s="197">
        <f>ROUND(I135*H135,3)</f>
        <v>0</v>
      </c>
      <c r="BL135" s="14" t="s">
        <v>134</v>
      </c>
      <c r="BM135" s="195" t="s">
        <v>498</v>
      </c>
    </row>
    <row r="136" spans="1:65" s="12" customFormat="1" ht="25.9" customHeight="1">
      <c r="B136" s="168"/>
      <c r="C136" s="169"/>
      <c r="D136" s="170" t="s">
        <v>78</v>
      </c>
      <c r="E136" s="171" t="s">
        <v>163</v>
      </c>
      <c r="F136" s="171" t="s">
        <v>421</v>
      </c>
      <c r="G136" s="169"/>
      <c r="H136" s="169"/>
      <c r="I136" s="172"/>
      <c r="J136" s="173">
        <f>BK136</f>
        <v>0</v>
      </c>
      <c r="K136" s="169"/>
      <c r="L136" s="174"/>
      <c r="M136" s="175"/>
      <c r="N136" s="176"/>
      <c r="O136" s="176"/>
      <c r="P136" s="177">
        <f>P137+P141</f>
        <v>0</v>
      </c>
      <c r="Q136" s="176"/>
      <c r="R136" s="177">
        <f>R137+R141</f>
        <v>3.2479999999999995E-2</v>
      </c>
      <c r="S136" s="176"/>
      <c r="T136" s="178">
        <f>T137+T141</f>
        <v>0</v>
      </c>
      <c r="AR136" s="179" t="s">
        <v>140</v>
      </c>
      <c r="AT136" s="180" t="s">
        <v>78</v>
      </c>
      <c r="AU136" s="180" t="s">
        <v>79</v>
      </c>
      <c r="AY136" s="179" t="s">
        <v>128</v>
      </c>
      <c r="BK136" s="181">
        <f>BK137+BK141</f>
        <v>0</v>
      </c>
    </row>
    <row r="137" spans="1:65" s="12" customFormat="1" ht="22.9" customHeight="1">
      <c r="B137" s="168"/>
      <c r="C137" s="169"/>
      <c r="D137" s="170" t="s">
        <v>78</v>
      </c>
      <c r="E137" s="182" t="s">
        <v>422</v>
      </c>
      <c r="F137" s="182" t="s">
        <v>423</v>
      </c>
      <c r="G137" s="169"/>
      <c r="H137" s="169"/>
      <c r="I137" s="172"/>
      <c r="J137" s="183">
        <f>BK137</f>
        <v>0</v>
      </c>
      <c r="K137" s="169"/>
      <c r="L137" s="174"/>
      <c r="M137" s="175"/>
      <c r="N137" s="176"/>
      <c r="O137" s="176"/>
      <c r="P137" s="177">
        <f>SUM(P138:P140)</f>
        <v>0</v>
      </c>
      <c r="Q137" s="176"/>
      <c r="R137" s="177">
        <f>SUM(R138:R140)</f>
        <v>3.2479999999999995E-2</v>
      </c>
      <c r="S137" s="176"/>
      <c r="T137" s="178">
        <f>SUM(T138:T140)</f>
        <v>0</v>
      </c>
      <c r="AR137" s="179" t="s">
        <v>140</v>
      </c>
      <c r="AT137" s="180" t="s">
        <v>78</v>
      </c>
      <c r="AU137" s="180" t="s">
        <v>87</v>
      </c>
      <c r="AY137" s="179" t="s">
        <v>128</v>
      </c>
      <c r="BK137" s="181">
        <f>SUM(BK138:BK140)</f>
        <v>0</v>
      </c>
    </row>
    <row r="138" spans="1:65" s="2" customFormat="1" ht="24.2" customHeight="1">
      <c r="A138" s="31"/>
      <c r="B138" s="32"/>
      <c r="C138" s="184" t="s">
        <v>176</v>
      </c>
      <c r="D138" s="184" t="s">
        <v>130</v>
      </c>
      <c r="E138" s="185" t="s">
        <v>499</v>
      </c>
      <c r="F138" s="186" t="s">
        <v>500</v>
      </c>
      <c r="G138" s="187" t="s">
        <v>209</v>
      </c>
      <c r="H138" s="188">
        <v>108</v>
      </c>
      <c r="I138" s="189"/>
      <c r="J138" s="188">
        <f>ROUND(I138*H138,3)</f>
        <v>0</v>
      </c>
      <c r="K138" s="190"/>
      <c r="L138" s="36"/>
      <c r="M138" s="191" t="s">
        <v>1</v>
      </c>
      <c r="N138" s="192" t="s">
        <v>45</v>
      </c>
      <c r="O138" s="68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427</v>
      </c>
      <c r="AT138" s="195" t="s">
        <v>130</v>
      </c>
      <c r="AU138" s="195" t="s">
        <v>135</v>
      </c>
      <c r="AY138" s="14" t="s">
        <v>128</v>
      </c>
      <c r="BE138" s="196">
        <f>IF(N138="základná",J138,0)</f>
        <v>0</v>
      </c>
      <c r="BF138" s="196">
        <f>IF(N138="znížená",J138,0)</f>
        <v>0</v>
      </c>
      <c r="BG138" s="196">
        <f>IF(N138="zákl. prenesená",J138,0)</f>
        <v>0</v>
      </c>
      <c r="BH138" s="196">
        <f>IF(N138="zníž. prenesená",J138,0)</f>
        <v>0</v>
      </c>
      <c r="BI138" s="196">
        <f>IF(N138="nulová",J138,0)</f>
        <v>0</v>
      </c>
      <c r="BJ138" s="14" t="s">
        <v>135</v>
      </c>
      <c r="BK138" s="197">
        <f>ROUND(I138*H138,3)</f>
        <v>0</v>
      </c>
      <c r="BL138" s="14" t="s">
        <v>427</v>
      </c>
      <c r="BM138" s="195" t="s">
        <v>501</v>
      </c>
    </row>
    <row r="139" spans="1:65" s="2" customFormat="1" ht="24.2" customHeight="1">
      <c r="A139" s="31"/>
      <c r="B139" s="32"/>
      <c r="C139" s="198" t="s">
        <v>180</v>
      </c>
      <c r="D139" s="198" t="s">
        <v>163</v>
      </c>
      <c r="E139" s="199" t="s">
        <v>502</v>
      </c>
      <c r="F139" s="200" t="s">
        <v>503</v>
      </c>
      <c r="G139" s="201" t="s">
        <v>209</v>
      </c>
      <c r="H139" s="202">
        <v>108</v>
      </c>
      <c r="I139" s="203"/>
      <c r="J139" s="202">
        <f>ROUND(I139*H139,3)</f>
        <v>0</v>
      </c>
      <c r="K139" s="204"/>
      <c r="L139" s="205"/>
      <c r="M139" s="206" t="s">
        <v>1</v>
      </c>
      <c r="N139" s="207" t="s">
        <v>45</v>
      </c>
      <c r="O139" s="68"/>
      <c r="P139" s="193">
        <f>O139*H139</f>
        <v>0</v>
      </c>
      <c r="Q139" s="193">
        <v>2.9999999999999997E-4</v>
      </c>
      <c r="R139" s="193">
        <f>Q139*H139</f>
        <v>3.2399999999999998E-2</v>
      </c>
      <c r="S139" s="193">
        <v>0</v>
      </c>
      <c r="T139" s="194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432</v>
      </c>
      <c r="AT139" s="195" t="s">
        <v>163</v>
      </c>
      <c r="AU139" s="195" t="s">
        <v>135</v>
      </c>
      <c r="AY139" s="14" t="s">
        <v>128</v>
      </c>
      <c r="BE139" s="196">
        <f>IF(N139="základná",J139,0)</f>
        <v>0</v>
      </c>
      <c r="BF139" s="196">
        <f>IF(N139="znížená",J139,0)</f>
        <v>0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4" t="s">
        <v>135</v>
      </c>
      <c r="BK139" s="197">
        <f>ROUND(I139*H139,3)</f>
        <v>0</v>
      </c>
      <c r="BL139" s="14" t="s">
        <v>432</v>
      </c>
      <c r="BM139" s="195" t="s">
        <v>504</v>
      </c>
    </row>
    <row r="140" spans="1:65" s="2" customFormat="1" ht="24.2" customHeight="1">
      <c r="A140" s="31"/>
      <c r="B140" s="32"/>
      <c r="C140" s="198" t="s">
        <v>184</v>
      </c>
      <c r="D140" s="198" t="s">
        <v>163</v>
      </c>
      <c r="E140" s="199" t="s">
        <v>505</v>
      </c>
      <c r="F140" s="200" t="s">
        <v>506</v>
      </c>
      <c r="G140" s="201" t="s">
        <v>195</v>
      </c>
      <c r="H140" s="202">
        <v>8</v>
      </c>
      <c r="I140" s="203"/>
      <c r="J140" s="202">
        <f>ROUND(I140*H140,3)</f>
        <v>0</v>
      </c>
      <c r="K140" s="204"/>
      <c r="L140" s="205"/>
      <c r="M140" s="206" t="s">
        <v>1</v>
      </c>
      <c r="N140" s="207" t="s">
        <v>45</v>
      </c>
      <c r="O140" s="68"/>
      <c r="P140" s="193">
        <f>O140*H140</f>
        <v>0</v>
      </c>
      <c r="Q140" s="193">
        <v>1.0000000000000001E-5</v>
      </c>
      <c r="R140" s="193">
        <f>Q140*H140</f>
        <v>8.0000000000000007E-5</v>
      </c>
      <c r="S140" s="193">
        <v>0</v>
      </c>
      <c r="T140" s="194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432</v>
      </c>
      <c r="AT140" s="195" t="s">
        <v>163</v>
      </c>
      <c r="AU140" s="195" t="s">
        <v>135</v>
      </c>
      <c r="AY140" s="14" t="s">
        <v>128</v>
      </c>
      <c r="BE140" s="196">
        <f>IF(N140="základná",J140,0)</f>
        <v>0</v>
      </c>
      <c r="BF140" s="196">
        <f>IF(N140="znížená",J140,0)</f>
        <v>0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4" t="s">
        <v>135</v>
      </c>
      <c r="BK140" s="197">
        <f>ROUND(I140*H140,3)</f>
        <v>0</v>
      </c>
      <c r="BL140" s="14" t="s">
        <v>432</v>
      </c>
      <c r="BM140" s="195" t="s">
        <v>507</v>
      </c>
    </row>
    <row r="141" spans="1:65" s="12" customFormat="1" ht="22.9" customHeight="1">
      <c r="B141" s="168"/>
      <c r="C141" s="169"/>
      <c r="D141" s="170" t="s">
        <v>78</v>
      </c>
      <c r="E141" s="182" t="s">
        <v>508</v>
      </c>
      <c r="F141" s="182" t="s">
        <v>509</v>
      </c>
      <c r="G141" s="169"/>
      <c r="H141" s="169"/>
      <c r="I141" s="172"/>
      <c r="J141" s="183">
        <f>BK141</f>
        <v>0</v>
      </c>
      <c r="K141" s="169"/>
      <c r="L141" s="174"/>
      <c r="M141" s="175"/>
      <c r="N141" s="176"/>
      <c r="O141" s="176"/>
      <c r="P141" s="177">
        <f>P142</f>
        <v>0</v>
      </c>
      <c r="Q141" s="176"/>
      <c r="R141" s="177">
        <f>R142</f>
        <v>0</v>
      </c>
      <c r="S141" s="176"/>
      <c r="T141" s="178">
        <f>T142</f>
        <v>0</v>
      </c>
      <c r="AR141" s="179" t="s">
        <v>140</v>
      </c>
      <c r="AT141" s="180" t="s">
        <v>78</v>
      </c>
      <c r="AU141" s="180" t="s">
        <v>87</v>
      </c>
      <c r="AY141" s="179" t="s">
        <v>128</v>
      </c>
      <c r="BK141" s="181">
        <f>BK142</f>
        <v>0</v>
      </c>
    </row>
    <row r="142" spans="1:65" s="2" customFormat="1" ht="24.2" customHeight="1">
      <c r="A142" s="31"/>
      <c r="B142" s="32"/>
      <c r="C142" s="184" t="s">
        <v>188</v>
      </c>
      <c r="D142" s="184" t="s">
        <v>130</v>
      </c>
      <c r="E142" s="185" t="s">
        <v>510</v>
      </c>
      <c r="F142" s="186" t="s">
        <v>511</v>
      </c>
      <c r="G142" s="187" t="s">
        <v>209</v>
      </c>
      <c r="H142" s="188">
        <v>108</v>
      </c>
      <c r="I142" s="189"/>
      <c r="J142" s="188">
        <f>ROUND(I142*H142,3)</f>
        <v>0</v>
      </c>
      <c r="K142" s="190"/>
      <c r="L142" s="36"/>
      <c r="M142" s="208" t="s">
        <v>1</v>
      </c>
      <c r="N142" s="209" t="s">
        <v>45</v>
      </c>
      <c r="O142" s="210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5" t="s">
        <v>427</v>
      </c>
      <c r="AT142" s="195" t="s">
        <v>130</v>
      </c>
      <c r="AU142" s="195" t="s">
        <v>135</v>
      </c>
      <c r="AY142" s="14" t="s">
        <v>128</v>
      </c>
      <c r="BE142" s="196">
        <f>IF(N142="základná",J142,0)</f>
        <v>0</v>
      </c>
      <c r="BF142" s="196">
        <f>IF(N142="znížená",J142,0)</f>
        <v>0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4" t="s">
        <v>135</v>
      </c>
      <c r="BK142" s="197">
        <f>ROUND(I142*H142,3)</f>
        <v>0</v>
      </c>
      <c r="BL142" s="14" t="s">
        <v>427</v>
      </c>
      <c r="BM142" s="195" t="s">
        <v>512</v>
      </c>
    </row>
    <row r="143" spans="1:65" s="2" customFormat="1" ht="6.95" customHeight="1">
      <c r="A143" s="31"/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36"/>
      <c r="M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</sheetData>
  <sheetProtection algorithmName="SHA-512" hashValue="3/r6PeXyUYJd86/Tsn4KRyiYUwWA6k6Em5emzz9+iHiRC9aI5/Rw+M7dBgM5xkwbww/2Thy189rv0NiP0ikaxg==" saltValue="9Rwxe8Y/mihmUbAbHAXHaVAp05CCXurYggrhBJWaeLgNDGhSB0J+7EGG0Ig1l/brbtPG7uoU2gb+5Oq2+f4WYA==" spinCount="100000" sheet="1" objects="1" scenarios="1" formatColumns="0" formatRows="0" autoFilter="0"/>
  <autoFilter ref="C121:K142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48"/>
  <sheetViews>
    <sheetView showGridLines="0" tabSelected="1" topLeftCell="A104" workbookViewId="0">
      <selection activeCell="I127" sqref="I12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4" t="s">
        <v>97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79</v>
      </c>
    </row>
    <row r="4" spans="1:46" s="1" customFormat="1" ht="24.95" customHeight="1">
      <c r="B4" s="17"/>
      <c r="D4" s="107" t="s">
        <v>98</v>
      </c>
      <c r="L4" s="17"/>
      <c r="M4" s="108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Revitalizácia športoviska v obci Soľ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99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513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25. 2. 2021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24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25</v>
      </c>
      <c r="F15" s="31"/>
      <c r="G15" s="31"/>
      <c r="H15" s="31"/>
      <c r="I15" s="109" t="s">
        <v>26</v>
      </c>
      <c r="J15" s="110" t="s">
        <v>27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26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23</v>
      </c>
      <c r="J20" s="110" t="s">
        <v>31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32</v>
      </c>
      <c r="F21" s="31"/>
      <c r="G21" s="31"/>
      <c r="H21" s="31"/>
      <c r="I21" s="109" t="s">
        <v>26</v>
      </c>
      <c r="J21" s="110" t="s">
        <v>33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36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37</v>
      </c>
      <c r="F24" s="31"/>
      <c r="G24" s="31"/>
      <c r="H24" s="31"/>
      <c r="I24" s="109" t="s">
        <v>26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38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39</v>
      </c>
      <c r="E30" s="31"/>
      <c r="F30" s="31"/>
      <c r="G30" s="31"/>
      <c r="H30" s="31"/>
      <c r="I30" s="31"/>
      <c r="J30" s="117">
        <f>ROUND(J121,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41</v>
      </c>
      <c r="G32" s="31"/>
      <c r="H32" s="31"/>
      <c r="I32" s="118" t="s">
        <v>40</v>
      </c>
      <c r="J32" s="118" t="s">
        <v>42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43</v>
      </c>
      <c r="E33" s="109" t="s">
        <v>44</v>
      </c>
      <c r="F33" s="120">
        <f>ROUND((SUM(BE121:BE147)),  2)</f>
        <v>0</v>
      </c>
      <c r="G33" s="31"/>
      <c r="H33" s="31"/>
      <c r="I33" s="121">
        <v>0.2</v>
      </c>
      <c r="J33" s="120">
        <f>ROUND(((SUM(BE121:BE147))*I33),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45</v>
      </c>
      <c r="F34" s="120">
        <f>ROUND((SUM(BF121:BF147)),  2)</f>
        <v>0</v>
      </c>
      <c r="G34" s="31"/>
      <c r="H34" s="31"/>
      <c r="I34" s="121">
        <v>0.2</v>
      </c>
      <c r="J34" s="120">
        <f>ROUND(((SUM(BF121:BF147))*I34),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46</v>
      </c>
      <c r="F35" s="120">
        <f>ROUND((SUM(BG121:BG147)),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47</v>
      </c>
      <c r="F36" s="120">
        <f>ROUND((SUM(BH121:BH147)),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48</v>
      </c>
      <c r="F37" s="120">
        <f>ROUND((SUM(BI121:BI147)),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49</v>
      </c>
      <c r="E39" s="124"/>
      <c r="F39" s="124"/>
      <c r="G39" s="125" t="s">
        <v>50</v>
      </c>
      <c r="H39" s="126" t="s">
        <v>51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52</v>
      </c>
      <c r="E50" s="130"/>
      <c r="F50" s="130"/>
      <c r="G50" s="129" t="s">
        <v>53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54</v>
      </c>
      <c r="E61" s="132"/>
      <c r="F61" s="133" t="s">
        <v>55</v>
      </c>
      <c r="G61" s="131" t="s">
        <v>54</v>
      </c>
      <c r="H61" s="132"/>
      <c r="I61" s="132"/>
      <c r="J61" s="134" t="s">
        <v>55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56</v>
      </c>
      <c r="E65" s="135"/>
      <c r="F65" s="135"/>
      <c r="G65" s="129" t="s">
        <v>57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54</v>
      </c>
      <c r="E76" s="132"/>
      <c r="F76" s="133" t="s">
        <v>55</v>
      </c>
      <c r="G76" s="131" t="s">
        <v>54</v>
      </c>
      <c r="H76" s="132"/>
      <c r="I76" s="132"/>
      <c r="J76" s="134" t="s">
        <v>55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3" t="str">
        <f>E7</f>
        <v>Revitalizácia športoviska v obci Soľ</v>
      </c>
      <c r="F85" s="264"/>
      <c r="G85" s="264"/>
      <c r="H85" s="264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15" t="str">
        <f>E9</f>
        <v>SO-04 - Bezbarierový WORKOUT</v>
      </c>
      <c r="F87" s="265"/>
      <c r="G87" s="265"/>
      <c r="H87" s="265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>Obec Soľ</v>
      </c>
      <c r="G89" s="33"/>
      <c r="H89" s="33"/>
      <c r="I89" s="26" t="s">
        <v>20</v>
      </c>
      <c r="J89" s="63" t="str">
        <f>IF(J12="","",J12)</f>
        <v>25. 2. 2021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40.15" customHeight="1">
      <c r="A91" s="31"/>
      <c r="B91" s="32"/>
      <c r="C91" s="26" t="s">
        <v>22</v>
      </c>
      <c r="D91" s="33"/>
      <c r="E91" s="33"/>
      <c r="F91" s="24" t="str">
        <f>E15</f>
        <v>Obec Soľ, Soľ 161, 094 35 Soľ</v>
      </c>
      <c r="G91" s="33"/>
      <c r="H91" s="33"/>
      <c r="I91" s="26" t="s">
        <v>30</v>
      </c>
      <c r="J91" s="29" t="str">
        <f>E21</f>
        <v xml:space="preserve">J.M.J. Projekt, s.r.o., Bardejovska 511, Zborov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36</v>
      </c>
      <c r="J92" s="29" t="str">
        <f>E24</f>
        <v>Ing. arch. Marek Šarišský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102</v>
      </c>
      <c r="D94" s="141"/>
      <c r="E94" s="141"/>
      <c r="F94" s="141"/>
      <c r="G94" s="141"/>
      <c r="H94" s="141"/>
      <c r="I94" s="141"/>
      <c r="J94" s="142" t="s">
        <v>103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104</v>
      </c>
      <c r="D96" s="33"/>
      <c r="E96" s="33"/>
      <c r="F96" s="33"/>
      <c r="G96" s="33"/>
      <c r="H96" s="33"/>
      <c r="I96" s="33"/>
      <c r="J96" s="81">
        <f>J121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1:31" s="9" customFormat="1" ht="24.95" customHeight="1">
      <c r="B97" s="144"/>
      <c r="C97" s="145"/>
      <c r="D97" s="146" t="s">
        <v>106</v>
      </c>
      <c r="E97" s="147"/>
      <c r="F97" s="147"/>
      <c r="G97" s="147"/>
      <c r="H97" s="147"/>
      <c r="I97" s="147"/>
      <c r="J97" s="148">
        <f>J122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107</v>
      </c>
      <c r="E98" s="153"/>
      <c r="F98" s="153"/>
      <c r="G98" s="153"/>
      <c r="H98" s="153"/>
      <c r="I98" s="153"/>
      <c r="J98" s="154">
        <f>J123</f>
        <v>0</v>
      </c>
      <c r="K98" s="151"/>
      <c r="L98" s="155"/>
    </row>
    <row r="99" spans="1:31" s="10" customFormat="1" ht="19.899999999999999" customHeight="1">
      <c r="B99" s="150"/>
      <c r="C99" s="151"/>
      <c r="D99" s="152" t="s">
        <v>108</v>
      </c>
      <c r="E99" s="153"/>
      <c r="F99" s="153"/>
      <c r="G99" s="153"/>
      <c r="H99" s="153"/>
      <c r="I99" s="153"/>
      <c r="J99" s="154">
        <f>J133</f>
        <v>0</v>
      </c>
      <c r="K99" s="151"/>
      <c r="L99" s="155"/>
    </row>
    <row r="100" spans="1:31" s="10" customFormat="1" ht="19.899999999999999" customHeight="1">
      <c r="B100" s="150"/>
      <c r="C100" s="151"/>
      <c r="D100" s="152" t="s">
        <v>109</v>
      </c>
      <c r="E100" s="153"/>
      <c r="F100" s="153"/>
      <c r="G100" s="153"/>
      <c r="H100" s="153"/>
      <c r="I100" s="153"/>
      <c r="J100" s="154">
        <f>J135</f>
        <v>0</v>
      </c>
      <c r="K100" s="151"/>
      <c r="L100" s="155"/>
    </row>
    <row r="101" spans="1:31" s="10" customFormat="1" ht="19.899999999999999" customHeight="1">
      <c r="B101" s="150"/>
      <c r="C101" s="151"/>
      <c r="D101" s="152" t="s">
        <v>110</v>
      </c>
      <c r="E101" s="153"/>
      <c r="F101" s="153"/>
      <c r="G101" s="153"/>
      <c r="H101" s="153"/>
      <c r="I101" s="153"/>
      <c r="J101" s="154">
        <f>J142</f>
        <v>0</v>
      </c>
      <c r="K101" s="151"/>
      <c r="L101" s="155"/>
    </row>
    <row r="102" spans="1:31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31" s="2" customFormat="1" ht="6.95" customHeight="1">
      <c r="A107" s="3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114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14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63" t="str">
        <f>E7</f>
        <v>Revitalizácia športoviska v obci Soľ</v>
      </c>
      <c r="F111" s="264"/>
      <c r="G111" s="264"/>
      <c r="H111" s="264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99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15" t="str">
        <f>E9</f>
        <v>SO-04 - Bezbarierový WORKOUT</v>
      </c>
      <c r="F113" s="265"/>
      <c r="G113" s="265"/>
      <c r="H113" s="265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18</v>
      </c>
      <c r="D115" s="33"/>
      <c r="E115" s="33"/>
      <c r="F115" s="24" t="str">
        <f>F12</f>
        <v>Obec Soľ</v>
      </c>
      <c r="G115" s="33"/>
      <c r="H115" s="33"/>
      <c r="I115" s="26" t="s">
        <v>20</v>
      </c>
      <c r="J115" s="63" t="str">
        <f>IF(J12="","",J12)</f>
        <v>25. 2. 2021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40.15" customHeight="1">
      <c r="A117" s="31"/>
      <c r="B117" s="32"/>
      <c r="C117" s="26" t="s">
        <v>22</v>
      </c>
      <c r="D117" s="33"/>
      <c r="E117" s="33"/>
      <c r="F117" s="24" t="str">
        <f>E15</f>
        <v>Obec Soľ, Soľ 161, 094 35 Soľ</v>
      </c>
      <c r="G117" s="33"/>
      <c r="H117" s="33"/>
      <c r="I117" s="26" t="s">
        <v>30</v>
      </c>
      <c r="J117" s="29" t="str">
        <f>E21</f>
        <v xml:space="preserve">J.M.J. Projekt, s.r.o., Bardejovska 511, Zborov 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5.7" customHeight="1">
      <c r="A118" s="31"/>
      <c r="B118" s="32"/>
      <c r="C118" s="26" t="s">
        <v>28</v>
      </c>
      <c r="D118" s="33"/>
      <c r="E118" s="33"/>
      <c r="F118" s="24" t="str">
        <f>IF(E18="","",E18)</f>
        <v>Vyplň údaj</v>
      </c>
      <c r="G118" s="33"/>
      <c r="H118" s="33"/>
      <c r="I118" s="26" t="s">
        <v>36</v>
      </c>
      <c r="J118" s="29" t="str">
        <f>E24</f>
        <v>Ing. arch. Marek Šarišský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56"/>
      <c r="B120" s="157"/>
      <c r="C120" s="158" t="s">
        <v>115</v>
      </c>
      <c r="D120" s="159" t="s">
        <v>64</v>
      </c>
      <c r="E120" s="159" t="s">
        <v>60</v>
      </c>
      <c r="F120" s="159" t="s">
        <v>61</v>
      </c>
      <c r="G120" s="159" t="s">
        <v>116</v>
      </c>
      <c r="H120" s="159" t="s">
        <v>117</v>
      </c>
      <c r="I120" s="159" t="s">
        <v>118</v>
      </c>
      <c r="J120" s="160" t="s">
        <v>103</v>
      </c>
      <c r="K120" s="161" t="s">
        <v>119</v>
      </c>
      <c r="L120" s="162"/>
      <c r="M120" s="72" t="s">
        <v>1</v>
      </c>
      <c r="N120" s="73" t="s">
        <v>43</v>
      </c>
      <c r="O120" s="73" t="s">
        <v>120</v>
      </c>
      <c r="P120" s="73" t="s">
        <v>121</v>
      </c>
      <c r="Q120" s="73" t="s">
        <v>122</v>
      </c>
      <c r="R120" s="73" t="s">
        <v>123</v>
      </c>
      <c r="S120" s="73" t="s">
        <v>124</v>
      </c>
      <c r="T120" s="74" t="s">
        <v>125</v>
      </c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</row>
    <row r="121" spans="1:65" s="2" customFormat="1" ht="22.9" customHeight="1">
      <c r="A121" s="31"/>
      <c r="B121" s="32"/>
      <c r="C121" s="79" t="s">
        <v>104</v>
      </c>
      <c r="D121" s="33"/>
      <c r="E121" s="33"/>
      <c r="F121" s="33"/>
      <c r="G121" s="33"/>
      <c r="H121" s="33"/>
      <c r="I121" s="33"/>
      <c r="J121" s="163">
        <f>BK121</f>
        <v>0</v>
      </c>
      <c r="K121" s="33"/>
      <c r="L121" s="36"/>
      <c r="M121" s="75"/>
      <c r="N121" s="164"/>
      <c r="O121" s="76"/>
      <c r="P121" s="165">
        <f>P122</f>
        <v>0</v>
      </c>
      <c r="Q121" s="76"/>
      <c r="R121" s="165">
        <f>R122</f>
        <v>249.36920480000001</v>
      </c>
      <c r="S121" s="76"/>
      <c r="T121" s="166">
        <f>T122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78</v>
      </c>
      <c r="AU121" s="14" t="s">
        <v>105</v>
      </c>
      <c r="BK121" s="167">
        <f>BK122</f>
        <v>0</v>
      </c>
    </row>
    <row r="122" spans="1:65" s="12" customFormat="1" ht="25.9" customHeight="1">
      <c r="B122" s="168"/>
      <c r="C122" s="169"/>
      <c r="D122" s="170" t="s">
        <v>78</v>
      </c>
      <c r="E122" s="171" t="s">
        <v>126</v>
      </c>
      <c r="F122" s="171" t="s">
        <v>127</v>
      </c>
      <c r="G122" s="169"/>
      <c r="H122" s="169"/>
      <c r="I122" s="172"/>
      <c r="J122" s="173">
        <f>BK122</f>
        <v>0</v>
      </c>
      <c r="K122" s="169"/>
      <c r="L122" s="174"/>
      <c r="M122" s="175"/>
      <c r="N122" s="176"/>
      <c r="O122" s="176"/>
      <c r="P122" s="177">
        <f>P123+P133+P135+P142</f>
        <v>0</v>
      </c>
      <c r="Q122" s="176"/>
      <c r="R122" s="177">
        <f>R123+R133+R135+R142</f>
        <v>249.36920480000001</v>
      </c>
      <c r="S122" s="176"/>
      <c r="T122" s="178">
        <f>T123+T133+T135+T142</f>
        <v>0</v>
      </c>
      <c r="AR122" s="179" t="s">
        <v>87</v>
      </c>
      <c r="AT122" s="180" t="s">
        <v>78</v>
      </c>
      <c r="AU122" s="180" t="s">
        <v>79</v>
      </c>
      <c r="AY122" s="179" t="s">
        <v>128</v>
      </c>
      <c r="BK122" s="181">
        <f>BK123+BK133+BK135+BK142</f>
        <v>0</v>
      </c>
    </row>
    <row r="123" spans="1:65" s="12" customFormat="1" ht="22.9" customHeight="1">
      <c r="B123" s="168"/>
      <c r="C123" s="169"/>
      <c r="D123" s="170" t="s">
        <v>78</v>
      </c>
      <c r="E123" s="182" t="s">
        <v>87</v>
      </c>
      <c r="F123" s="182" t="s">
        <v>129</v>
      </c>
      <c r="G123" s="169"/>
      <c r="H123" s="169"/>
      <c r="I123" s="172"/>
      <c r="J123" s="183">
        <f>BK123</f>
        <v>0</v>
      </c>
      <c r="K123" s="169"/>
      <c r="L123" s="174"/>
      <c r="M123" s="175"/>
      <c r="N123" s="176"/>
      <c r="O123" s="176"/>
      <c r="P123" s="177">
        <f>SUM(P124:P132)</f>
        <v>0</v>
      </c>
      <c r="Q123" s="176"/>
      <c r="R123" s="177">
        <f>SUM(R124:R132)</f>
        <v>0</v>
      </c>
      <c r="S123" s="176"/>
      <c r="T123" s="178">
        <f>SUM(T124:T132)</f>
        <v>0</v>
      </c>
      <c r="AR123" s="179" t="s">
        <v>87</v>
      </c>
      <c r="AT123" s="180" t="s">
        <v>78</v>
      </c>
      <c r="AU123" s="180" t="s">
        <v>87</v>
      </c>
      <c r="AY123" s="179" t="s">
        <v>128</v>
      </c>
      <c r="BK123" s="181">
        <f>SUM(BK124:BK132)</f>
        <v>0</v>
      </c>
    </row>
    <row r="124" spans="1:65" s="2" customFormat="1" ht="24.2" customHeight="1">
      <c r="A124" s="31"/>
      <c r="B124" s="32"/>
      <c r="C124" s="184" t="s">
        <v>87</v>
      </c>
      <c r="D124" s="184" t="s">
        <v>130</v>
      </c>
      <c r="E124" s="185" t="s">
        <v>514</v>
      </c>
      <c r="F124" s="186" t="s">
        <v>515</v>
      </c>
      <c r="G124" s="187" t="s">
        <v>133</v>
      </c>
      <c r="H124" s="188">
        <v>101.083</v>
      </c>
      <c r="I124" s="189"/>
      <c r="J124" s="188">
        <f t="shared" ref="J124:J132" si="0">ROUND(I124*H124,3)</f>
        <v>0</v>
      </c>
      <c r="K124" s="190"/>
      <c r="L124" s="36"/>
      <c r="M124" s="191" t="s">
        <v>1</v>
      </c>
      <c r="N124" s="192" t="s">
        <v>45</v>
      </c>
      <c r="O124" s="68"/>
      <c r="P124" s="193">
        <f t="shared" ref="P124:P132" si="1">O124*H124</f>
        <v>0</v>
      </c>
      <c r="Q124" s="193">
        <v>0</v>
      </c>
      <c r="R124" s="193">
        <f t="shared" ref="R124:R132" si="2">Q124*H124</f>
        <v>0</v>
      </c>
      <c r="S124" s="193">
        <v>0</v>
      </c>
      <c r="T124" s="194">
        <f t="shared" ref="T124:T132" si="3"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5" t="s">
        <v>134</v>
      </c>
      <c r="AT124" s="195" t="s">
        <v>130</v>
      </c>
      <c r="AU124" s="195" t="s">
        <v>135</v>
      </c>
      <c r="AY124" s="14" t="s">
        <v>128</v>
      </c>
      <c r="BE124" s="196">
        <f t="shared" ref="BE124:BE132" si="4">IF(N124="základná",J124,0)</f>
        <v>0</v>
      </c>
      <c r="BF124" s="196">
        <f t="shared" ref="BF124:BF132" si="5">IF(N124="znížená",J124,0)</f>
        <v>0</v>
      </c>
      <c r="BG124" s="196">
        <f t="shared" ref="BG124:BG132" si="6">IF(N124="zákl. prenesená",J124,0)</f>
        <v>0</v>
      </c>
      <c r="BH124" s="196">
        <f t="shared" ref="BH124:BH132" si="7">IF(N124="zníž. prenesená",J124,0)</f>
        <v>0</v>
      </c>
      <c r="BI124" s="196">
        <f t="shared" ref="BI124:BI132" si="8">IF(N124="nulová",J124,0)</f>
        <v>0</v>
      </c>
      <c r="BJ124" s="14" t="s">
        <v>135</v>
      </c>
      <c r="BK124" s="197">
        <f t="shared" ref="BK124:BK132" si="9">ROUND(I124*H124,3)</f>
        <v>0</v>
      </c>
      <c r="BL124" s="14" t="s">
        <v>134</v>
      </c>
      <c r="BM124" s="195" t="s">
        <v>516</v>
      </c>
    </row>
    <row r="125" spans="1:65" s="2" customFormat="1" ht="24.2" customHeight="1">
      <c r="A125" s="31"/>
      <c r="B125" s="32"/>
      <c r="C125" s="184" t="s">
        <v>135</v>
      </c>
      <c r="D125" s="184" t="s">
        <v>130</v>
      </c>
      <c r="E125" s="185" t="s">
        <v>488</v>
      </c>
      <c r="F125" s="186" t="s">
        <v>489</v>
      </c>
      <c r="G125" s="187" t="s">
        <v>133</v>
      </c>
      <c r="H125" s="188">
        <v>101.083</v>
      </c>
      <c r="I125" s="189"/>
      <c r="J125" s="188">
        <f t="shared" si="0"/>
        <v>0</v>
      </c>
      <c r="K125" s="190"/>
      <c r="L125" s="36"/>
      <c r="M125" s="191" t="s">
        <v>1</v>
      </c>
      <c r="N125" s="192" t="s">
        <v>45</v>
      </c>
      <c r="O125" s="68"/>
      <c r="P125" s="193">
        <f t="shared" si="1"/>
        <v>0</v>
      </c>
      <c r="Q125" s="193">
        <v>0</v>
      </c>
      <c r="R125" s="193">
        <f t="shared" si="2"/>
        <v>0</v>
      </c>
      <c r="S125" s="193">
        <v>0</v>
      </c>
      <c r="T125" s="194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5" t="s">
        <v>134</v>
      </c>
      <c r="AT125" s="195" t="s">
        <v>130</v>
      </c>
      <c r="AU125" s="195" t="s">
        <v>135</v>
      </c>
      <c r="AY125" s="14" t="s">
        <v>128</v>
      </c>
      <c r="BE125" s="196">
        <f t="shared" si="4"/>
        <v>0</v>
      </c>
      <c r="BF125" s="196">
        <f t="shared" si="5"/>
        <v>0</v>
      </c>
      <c r="BG125" s="196">
        <f t="shared" si="6"/>
        <v>0</v>
      </c>
      <c r="BH125" s="196">
        <f t="shared" si="7"/>
        <v>0</v>
      </c>
      <c r="BI125" s="196">
        <f t="shared" si="8"/>
        <v>0</v>
      </c>
      <c r="BJ125" s="14" t="s">
        <v>135</v>
      </c>
      <c r="BK125" s="197">
        <f t="shared" si="9"/>
        <v>0</v>
      </c>
      <c r="BL125" s="14" t="s">
        <v>134</v>
      </c>
      <c r="BM125" s="195" t="s">
        <v>517</v>
      </c>
    </row>
    <row r="126" spans="1:65" s="2" customFormat="1" ht="14.45" customHeight="1">
      <c r="A126" s="31"/>
      <c r="B126" s="32"/>
      <c r="C126" s="184" t="s">
        <v>140</v>
      </c>
      <c r="D126" s="184" t="s">
        <v>130</v>
      </c>
      <c r="E126" s="185" t="s">
        <v>252</v>
      </c>
      <c r="F126" s="186" t="s">
        <v>253</v>
      </c>
      <c r="G126" s="187" t="s">
        <v>133</v>
      </c>
      <c r="H126" s="188">
        <v>0.6</v>
      </c>
      <c r="I126" s="189"/>
      <c r="J126" s="188">
        <f t="shared" si="0"/>
        <v>0</v>
      </c>
      <c r="K126" s="190"/>
      <c r="L126" s="36"/>
      <c r="M126" s="191" t="s">
        <v>1</v>
      </c>
      <c r="N126" s="192" t="s">
        <v>45</v>
      </c>
      <c r="O126" s="68"/>
      <c r="P126" s="193">
        <f t="shared" si="1"/>
        <v>0</v>
      </c>
      <c r="Q126" s="193">
        <v>0</v>
      </c>
      <c r="R126" s="193">
        <f t="shared" si="2"/>
        <v>0</v>
      </c>
      <c r="S126" s="193">
        <v>0</v>
      </c>
      <c r="T126" s="194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5" t="s">
        <v>134</v>
      </c>
      <c r="AT126" s="195" t="s">
        <v>130</v>
      </c>
      <c r="AU126" s="195" t="s">
        <v>135</v>
      </c>
      <c r="AY126" s="14" t="s">
        <v>128</v>
      </c>
      <c r="BE126" s="196">
        <f t="shared" si="4"/>
        <v>0</v>
      </c>
      <c r="BF126" s="196">
        <f t="shared" si="5"/>
        <v>0</v>
      </c>
      <c r="BG126" s="196">
        <f t="shared" si="6"/>
        <v>0</v>
      </c>
      <c r="BH126" s="196">
        <f t="shared" si="7"/>
        <v>0</v>
      </c>
      <c r="BI126" s="196">
        <f t="shared" si="8"/>
        <v>0</v>
      </c>
      <c r="BJ126" s="14" t="s">
        <v>135</v>
      </c>
      <c r="BK126" s="197">
        <f t="shared" si="9"/>
        <v>0</v>
      </c>
      <c r="BL126" s="14" t="s">
        <v>134</v>
      </c>
      <c r="BM126" s="195" t="s">
        <v>518</v>
      </c>
    </row>
    <row r="127" spans="1:65" s="2" customFormat="1" ht="24.2" customHeight="1">
      <c r="A127" s="31"/>
      <c r="B127" s="32"/>
      <c r="C127" s="184" t="s">
        <v>134</v>
      </c>
      <c r="D127" s="184" t="s">
        <v>130</v>
      </c>
      <c r="E127" s="185" t="s">
        <v>255</v>
      </c>
      <c r="F127" s="186" t="s">
        <v>256</v>
      </c>
      <c r="G127" s="187" t="s">
        <v>133</v>
      </c>
      <c r="H127" s="188">
        <v>0.6</v>
      </c>
      <c r="I127" s="189"/>
      <c r="J127" s="188">
        <f t="shared" si="0"/>
        <v>0</v>
      </c>
      <c r="K127" s="190"/>
      <c r="L127" s="36"/>
      <c r="M127" s="191" t="s">
        <v>1</v>
      </c>
      <c r="N127" s="192" t="s">
        <v>45</v>
      </c>
      <c r="O127" s="68"/>
      <c r="P127" s="193">
        <f t="shared" si="1"/>
        <v>0</v>
      </c>
      <c r="Q127" s="193">
        <v>0</v>
      </c>
      <c r="R127" s="193">
        <f t="shared" si="2"/>
        <v>0</v>
      </c>
      <c r="S127" s="193">
        <v>0</v>
      </c>
      <c r="T127" s="194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5" t="s">
        <v>134</v>
      </c>
      <c r="AT127" s="195" t="s">
        <v>130</v>
      </c>
      <c r="AU127" s="195" t="s">
        <v>135</v>
      </c>
      <c r="AY127" s="14" t="s">
        <v>128</v>
      </c>
      <c r="BE127" s="196">
        <f t="shared" si="4"/>
        <v>0</v>
      </c>
      <c r="BF127" s="196">
        <f t="shared" si="5"/>
        <v>0</v>
      </c>
      <c r="BG127" s="196">
        <f t="shared" si="6"/>
        <v>0</v>
      </c>
      <c r="BH127" s="196">
        <f t="shared" si="7"/>
        <v>0</v>
      </c>
      <c r="BI127" s="196">
        <f t="shared" si="8"/>
        <v>0</v>
      </c>
      <c r="BJ127" s="14" t="s">
        <v>135</v>
      </c>
      <c r="BK127" s="197">
        <f t="shared" si="9"/>
        <v>0</v>
      </c>
      <c r="BL127" s="14" t="s">
        <v>134</v>
      </c>
      <c r="BM127" s="195" t="s">
        <v>519</v>
      </c>
    </row>
    <row r="128" spans="1:65" s="2" customFormat="1" ht="37.9" customHeight="1">
      <c r="A128" s="31"/>
      <c r="B128" s="32"/>
      <c r="C128" s="184" t="s">
        <v>147</v>
      </c>
      <c r="D128" s="184" t="s">
        <v>130</v>
      </c>
      <c r="E128" s="185" t="s">
        <v>264</v>
      </c>
      <c r="F128" s="186" t="s">
        <v>265</v>
      </c>
      <c r="G128" s="187" t="s">
        <v>133</v>
      </c>
      <c r="H128" s="188">
        <v>101.68300000000001</v>
      </c>
      <c r="I128" s="189"/>
      <c r="J128" s="188">
        <f t="shared" si="0"/>
        <v>0</v>
      </c>
      <c r="K128" s="190"/>
      <c r="L128" s="36"/>
      <c r="M128" s="191" t="s">
        <v>1</v>
      </c>
      <c r="N128" s="192" t="s">
        <v>45</v>
      </c>
      <c r="O128" s="68"/>
      <c r="P128" s="193">
        <f t="shared" si="1"/>
        <v>0</v>
      </c>
      <c r="Q128" s="193">
        <v>0</v>
      </c>
      <c r="R128" s="193">
        <f t="shared" si="2"/>
        <v>0</v>
      </c>
      <c r="S128" s="193">
        <v>0</v>
      </c>
      <c r="T128" s="194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5" t="s">
        <v>134</v>
      </c>
      <c r="AT128" s="195" t="s">
        <v>130</v>
      </c>
      <c r="AU128" s="195" t="s">
        <v>135</v>
      </c>
      <c r="AY128" s="14" t="s">
        <v>128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14" t="s">
        <v>135</v>
      </c>
      <c r="BK128" s="197">
        <f t="shared" si="9"/>
        <v>0</v>
      </c>
      <c r="BL128" s="14" t="s">
        <v>134</v>
      </c>
      <c r="BM128" s="195" t="s">
        <v>520</v>
      </c>
    </row>
    <row r="129" spans="1:65" s="2" customFormat="1" ht="24.2" customHeight="1">
      <c r="A129" s="31"/>
      <c r="B129" s="32"/>
      <c r="C129" s="184" t="s">
        <v>151</v>
      </c>
      <c r="D129" s="184" t="s">
        <v>130</v>
      </c>
      <c r="E129" s="185" t="s">
        <v>270</v>
      </c>
      <c r="F129" s="186" t="s">
        <v>271</v>
      </c>
      <c r="G129" s="187" t="s">
        <v>133</v>
      </c>
      <c r="H129" s="188">
        <v>101.68300000000001</v>
      </c>
      <c r="I129" s="189"/>
      <c r="J129" s="188">
        <f t="shared" si="0"/>
        <v>0</v>
      </c>
      <c r="K129" s="190"/>
      <c r="L129" s="36"/>
      <c r="M129" s="191" t="s">
        <v>1</v>
      </c>
      <c r="N129" s="192" t="s">
        <v>45</v>
      </c>
      <c r="O129" s="68"/>
      <c r="P129" s="193">
        <f t="shared" si="1"/>
        <v>0</v>
      </c>
      <c r="Q129" s="193">
        <v>0</v>
      </c>
      <c r="R129" s="193">
        <f t="shared" si="2"/>
        <v>0</v>
      </c>
      <c r="S129" s="193">
        <v>0</v>
      </c>
      <c r="T129" s="194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134</v>
      </c>
      <c r="AT129" s="195" t="s">
        <v>130</v>
      </c>
      <c r="AU129" s="195" t="s">
        <v>135</v>
      </c>
      <c r="AY129" s="14" t="s">
        <v>128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135</v>
      </c>
      <c r="BK129" s="197">
        <f t="shared" si="9"/>
        <v>0</v>
      </c>
      <c r="BL129" s="14" t="s">
        <v>134</v>
      </c>
      <c r="BM129" s="195" t="s">
        <v>521</v>
      </c>
    </row>
    <row r="130" spans="1:65" s="2" customFormat="1" ht="14.45" customHeight="1">
      <c r="A130" s="31"/>
      <c r="B130" s="32"/>
      <c r="C130" s="184" t="s">
        <v>157</v>
      </c>
      <c r="D130" s="184" t="s">
        <v>130</v>
      </c>
      <c r="E130" s="185" t="s">
        <v>273</v>
      </c>
      <c r="F130" s="186" t="s">
        <v>274</v>
      </c>
      <c r="G130" s="187" t="s">
        <v>133</v>
      </c>
      <c r="H130" s="188">
        <v>101.68300000000001</v>
      </c>
      <c r="I130" s="189"/>
      <c r="J130" s="188">
        <f t="shared" si="0"/>
        <v>0</v>
      </c>
      <c r="K130" s="190"/>
      <c r="L130" s="36"/>
      <c r="M130" s="191" t="s">
        <v>1</v>
      </c>
      <c r="N130" s="192" t="s">
        <v>45</v>
      </c>
      <c r="O130" s="68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134</v>
      </c>
      <c r="AT130" s="195" t="s">
        <v>130</v>
      </c>
      <c r="AU130" s="195" t="s">
        <v>135</v>
      </c>
      <c r="AY130" s="14" t="s">
        <v>128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135</v>
      </c>
      <c r="BK130" s="197">
        <f t="shared" si="9"/>
        <v>0</v>
      </c>
      <c r="BL130" s="14" t="s">
        <v>134</v>
      </c>
      <c r="BM130" s="195" t="s">
        <v>522</v>
      </c>
    </row>
    <row r="131" spans="1:65" s="2" customFormat="1" ht="24.2" customHeight="1">
      <c r="A131" s="31"/>
      <c r="B131" s="32"/>
      <c r="C131" s="184" t="s">
        <v>162</v>
      </c>
      <c r="D131" s="184" t="s">
        <v>130</v>
      </c>
      <c r="E131" s="185" t="s">
        <v>152</v>
      </c>
      <c r="F131" s="186" t="s">
        <v>153</v>
      </c>
      <c r="G131" s="187" t="s">
        <v>154</v>
      </c>
      <c r="H131" s="188">
        <v>162.69300000000001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45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134</v>
      </c>
      <c r="AT131" s="195" t="s">
        <v>130</v>
      </c>
      <c r="AU131" s="195" t="s">
        <v>135</v>
      </c>
      <c r="AY131" s="14" t="s">
        <v>128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135</v>
      </c>
      <c r="BK131" s="197">
        <f t="shared" si="9"/>
        <v>0</v>
      </c>
      <c r="BL131" s="14" t="s">
        <v>134</v>
      </c>
      <c r="BM131" s="195" t="s">
        <v>523</v>
      </c>
    </row>
    <row r="132" spans="1:65" s="2" customFormat="1" ht="14.45" customHeight="1">
      <c r="A132" s="31"/>
      <c r="B132" s="32"/>
      <c r="C132" s="184" t="s">
        <v>168</v>
      </c>
      <c r="D132" s="184" t="s">
        <v>130</v>
      </c>
      <c r="E132" s="185" t="s">
        <v>279</v>
      </c>
      <c r="F132" s="186" t="s">
        <v>280</v>
      </c>
      <c r="G132" s="187" t="s">
        <v>160</v>
      </c>
      <c r="H132" s="188">
        <v>361.01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45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134</v>
      </c>
      <c r="AT132" s="195" t="s">
        <v>130</v>
      </c>
      <c r="AU132" s="195" t="s">
        <v>135</v>
      </c>
      <c r="AY132" s="14" t="s">
        <v>128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135</v>
      </c>
      <c r="BK132" s="197">
        <f t="shared" si="9"/>
        <v>0</v>
      </c>
      <c r="BL132" s="14" t="s">
        <v>134</v>
      </c>
      <c r="BM132" s="195" t="s">
        <v>524</v>
      </c>
    </row>
    <row r="133" spans="1:65" s="12" customFormat="1" ht="22.9" customHeight="1">
      <c r="B133" s="168"/>
      <c r="C133" s="169"/>
      <c r="D133" s="170" t="s">
        <v>78</v>
      </c>
      <c r="E133" s="182" t="s">
        <v>135</v>
      </c>
      <c r="F133" s="182" t="s">
        <v>156</v>
      </c>
      <c r="G133" s="169"/>
      <c r="H133" s="169"/>
      <c r="I133" s="172"/>
      <c r="J133" s="183">
        <f>BK133</f>
        <v>0</v>
      </c>
      <c r="K133" s="169"/>
      <c r="L133" s="174"/>
      <c r="M133" s="175"/>
      <c r="N133" s="176"/>
      <c r="O133" s="176"/>
      <c r="P133" s="177">
        <f>P134</f>
        <v>0</v>
      </c>
      <c r="Q133" s="176"/>
      <c r="R133" s="177">
        <f>R134</f>
        <v>1.3164419999999999</v>
      </c>
      <c r="S133" s="176"/>
      <c r="T133" s="178">
        <f>T134</f>
        <v>0</v>
      </c>
      <c r="AR133" s="179" t="s">
        <v>87</v>
      </c>
      <c r="AT133" s="180" t="s">
        <v>78</v>
      </c>
      <c r="AU133" s="180" t="s">
        <v>87</v>
      </c>
      <c r="AY133" s="179" t="s">
        <v>128</v>
      </c>
      <c r="BK133" s="181">
        <f>BK134</f>
        <v>0</v>
      </c>
    </row>
    <row r="134" spans="1:65" s="2" customFormat="1" ht="14.45" customHeight="1">
      <c r="A134" s="31"/>
      <c r="B134" s="32"/>
      <c r="C134" s="184" t="s">
        <v>172</v>
      </c>
      <c r="D134" s="184" t="s">
        <v>130</v>
      </c>
      <c r="E134" s="185" t="s">
        <v>292</v>
      </c>
      <c r="F134" s="186" t="s">
        <v>293</v>
      </c>
      <c r="G134" s="187" t="s">
        <v>133</v>
      </c>
      <c r="H134" s="188">
        <v>0.6</v>
      </c>
      <c r="I134" s="189"/>
      <c r="J134" s="188">
        <f>ROUND(I134*H134,3)</f>
        <v>0</v>
      </c>
      <c r="K134" s="190"/>
      <c r="L134" s="36"/>
      <c r="M134" s="191" t="s">
        <v>1</v>
      </c>
      <c r="N134" s="192" t="s">
        <v>45</v>
      </c>
      <c r="O134" s="68"/>
      <c r="P134" s="193">
        <f>O134*H134</f>
        <v>0</v>
      </c>
      <c r="Q134" s="193">
        <v>2.19407</v>
      </c>
      <c r="R134" s="193">
        <f>Q134*H134</f>
        <v>1.3164419999999999</v>
      </c>
      <c r="S134" s="193">
        <v>0</v>
      </c>
      <c r="T134" s="194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134</v>
      </c>
      <c r="AT134" s="195" t="s">
        <v>130</v>
      </c>
      <c r="AU134" s="195" t="s">
        <v>135</v>
      </c>
      <c r="AY134" s="14" t="s">
        <v>128</v>
      </c>
      <c r="BE134" s="196">
        <f>IF(N134="základná",J134,0)</f>
        <v>0</v>
      </c>
      <c r="BF134" s="196">
        <f>IF(N134="znížená",J134,0)</f>
        <v>0</v>
      </c>
      <c r="BG134" s="196">
        <f>IF(N134="zákl. prenesená",J134,0)</f>
        <v>0</v>
      </c>
      <c r="BH134" s="196">
        <f>IF(N134="zníž. prenesená",J134,0)</f>
        <v>0</v>
      </c>
      <c r="BI134" s="196">
        <f>IF(N134="nulová",J134,0)</f>
        <v>0</v>
      </c>
      <c r="BJ134" s="14" t="s">
        <v>135</v>
      </c>
      <c r="BK134" s="197">
        <f>ROUND(I134*H134,3)</f>
        <v>0</v>
      </c>
      <c r="BL134" s="14" t="s">
        <v>134</v>
      </c>
      <c r="BM134" s="195" t="s">
        <v>525</v>
      </c>
    </row>
    <row r="135" spans="1:65" s="12" customFormat="1" ht="22.9" customHeight="1">
      <c r="B135" s="168"/>
      <c r="C135" s="169"/>
      <c r="D135" s="170" t="s">
        <v>78</v>
      </c>
      <c r="E135" s="182" t="s">
        <v>147</v>
      </c>
      <c r="F135" s="182" t="s">
        <v>167</v>
      </c>
      <c r="G135" s="169"/>
      <c r="H135" s="169"/>
      <c r="I135" s="172"/>
      <c r="J135" s="183">
        <f>BK135</f>
        <v>0</v>
      </c>
      <c r="K135" s="169"/>
      <c r="L135" s="174"/>
      <c r="M135" s="175"/>
      <c r="N135" s="176"/>
      <c r="O135" s="176"/>
      <c r="P135" s="177">
        <f>SUM(P136:P141)</f>
        <v>0</v>
      </c>
      <c r="Q135" s="176"/>
      <c r="R135" s="177">
        <f>SUM(R136:R141)</f>
        <v>246.67076280000001</v>
      </c>
      <c r="S135" s="176"/>
      <c r="T135" s="178">
        <f>SUM(T136:T141)</f>
        <v>0</v>
      </c>
      <c r="AR135" s="179" t="s">
        <v>87</v>
      </c>
      <c r="AT135" s="180" t="s">
        <v>78</v>
      </c>
      <c r="AU135" s="180" t="s">
        <v>87</v>
      </c>
      <c r="AY135" s="179" t="s">
        <v>128</v>
      </c>
      <c r="BK135" s="181">
        <f>SUM(BK136:BK141)</f>
        <v>0</v>
      </c>
    </row>
    <row r="136" spans="1:65" s="2" customFormat="1" ht="24.2" customHeight="1">
      <c r="A136" s="31"/>
      <c r="B136" s="32"/>
      <c r="C136" s="184" t="s">
        <v>176</v>
      </c>
      <c r="D136" s="184" t="s">
        <v>130</v>
      </c>
      <c r="E136" s="185" t="s">
        <v>169</v>
      </c>
      <c r="F136" s="186" t="s">
        <v>170</v>
      </c>
      <c r="G136" s="187" t="s">
        <v>160</v>
      </c>
      <c r="H136" s="188">
        <v>361.01</v>
      </c>
      <c r="I136" s="189"/>
      <c r="J136" s="188">
        <f t="shared" ref="J136:J141" si="10">ROUND(I136*H136,3)</f>
        <v>0</v>
      </c>
      <c r="K136" s="190"/>
      <c r="L136" s="36"/>
      <c r="M136" s="191" t="s">
        <v>1</v>
      </c>
      <c r="N136" s="192" t="s">
        <v>45</v>
      </c>
      <c r="O136" s="68"/>
      <c r="P136" s="193">
        <f t="shared" ref="P136:P141" si="11">O136*H136</f>
        <v>0</v>
      </c>
      <c r="Q136" s="193">
        <v>8.0960000000000004E-2</v>
      </c>
      <c r="R136" s="193">
        <f t="shared" ref="R136:R141" si="12">Q136*H136</f>
        <v>29.227369599999999</v>
      </c>
      <c r="S136" s="193">
        <v>0</v>
      </c>
      <c r="T136" s="194">
        <f t="shared" ref="T136:T141" si="13"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134</v>
      </c>
      <c r="AT136" s="195" t="s">
        <v>130</v>
      </c>
      <c r="AU136" s="195" t="s">
        <v>135</v>
      </c>
      <c r="AY136" s="14" t="s">
        <v>128</v>
      </c>
      <c r="BE136" s="196">
        <f t="shared" ref="BE136:BE141" si="14">IF(N136="základná",J136,0)</f>
        <v>0</v>
      </c>
      <c r="BF136" s="196">
        <f t="shared" ref="BF136:BF141" si="15">IF(N136="znížená",J136,0)</f>
        <v>0</v>
      </c>
      <c r="BG136" s="196">
        <f t="shared" ref="BG136:BG141" si="16">IF(N136="zákl. prenesená",J136,0)</f>
        <v>0</v>
      </c>
      <c r="BH136" s="196">
        <f t="shared" ref="BH136:BH141" si="17">IF(N136="zníž. prenesená",J136,0)</f>
        <v>0</v>
      </c>
      <c r="BI136" s="196">
        <f t="shared" ref="BI136:BI141" si="18">IF(N136="nulová",J136,0)</f>
        <v>0</v>
      </c>
      <c r="BJ136" s="14" t="s">
        <v>135</v>
      </c>
      <c r="BK136" s="197">
        <f t="shared" ref="BK136:BK141" si="19">ROUND(I136*H136,3)</f>
        <v>0</v>
      </c>
      <c r="BL136" s="14" t="s">
        <v>134</v>
      </c>
      <c r="BM136" s="195" t="s">
        <v>526</v>
      </c>
    </row>
    <row r="137" spans="1:65" s="2" customFormat="1" ht="24.2" customHeight="1">
      <c r="A137" s="31"/>
      <c r="B137" s="32"/>
      <c r="C137" s="184" t="s">
        <v>180</v>
      </c>
      <c r="D137" s="184" t="s">
        <v>130</v>
      </c>
      <c r="E137" s="185" t="s">
        <v>173</v>
      </c>
      <c r="F137" s="186" t="s">
        <v>174</v>
      </c>
      <c r="G137" s="187" t="s">
        <v>160</v>
      </c>
      <c r="H137" s="188">
        <v>361.01</v>
      </c>
      <c r="I137" s="189"/>
      <c r="J137" s="188">
        <f t="shared" si="10"/>
        <v>0</v>
      </c>
      <c r="K137" s="190"/>
      <c r="L137" s="36"/>
      <c r="M137" s="191" t="s">
        <v>1</v>
      </c>
      <c r="N137" s="192" t="s">
        <v>45</v>
      </c>
      <c r="O137" s="68"/>
      <c r="P137" s="193">
        <f t="shared" si="11"/>
        <v>0</v>
      </c>
      <c r="Q137" s="193">
        <v>0.19900000000000001</v>
      </c>
      <c r="R137" s="193">
        <f t="shared" si="12"/>
        <v>71.840990000000005</v>
      </c>
      <c r="S137" s="193">
        <v>0</v>
      </c>
      <c r="T137" s="194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134</v>
      </c>
      <c r="AT137" s="195" t="s">
        <v>130</v>
      </c>
      <c r="AU137" s="195" t="s">
        <v>135</v>
      </c>
      <c r="AY137" s="14" t="s">
        <v>128</v>
      </c>
      <c r="BE137" s="196">
        <f t="shared" si="14"/>
        <v>0</v>
      </c>
      <c r="BF137" s="196">
        <f t="shared" si="15"/>
        <v>0</v>
      </c>
      <c r="BG137" s="196">
        <f t="shared" si="16"/>
        <v>0</v>
      </c>
      <c r="BH137" s="196">
        <f t="shared" si="17"/>
        <v>0</v>
      </c>
      <c r="BI137" s="196">
        <f t="shared" si="18"/>
        <v>0</v>
      </c>
      <c r="BJ137" s="14" t="s">
        <v>135</v>
      </c>
      <c r="BK137" s="197">
        <f t="shared" si="19"/>
        <v>0</v>
      </c>
      <c r="BL137" s="14" t="s">
        <v>134</v>
      </c>
      <c r="BM137" s="195" t="s">
        <v>527</v>
      </c>
    </row>
    <row r="138" spans="1:65" s="2" customFormat="1" ht="24.2" customHeight="1">
      <c r="A138" s="31"/>
      <c r="B138" s="32"/>
      <c r="C138" s="184" t="s">
        <v>184</v>
      </c>
      <c r="D138" s="184" t="s">
        <v>130</v>
      </c>
      <c r="E138" s="185" t="s">
        <v>528</v>
      </c>
      <c r="F138" s="186" t="s">
        <v>529</v>
      </c>
      <c r="G138" s="187" t="s">
        <v>160</v>
      </c>
      <c r="H138" s="188">
        <v>361.01</v>
      </c>
      <c r="I138" s="189"/>
      <c r="J138" s="188">
        <f t="shared" si="10"/>
        <v>0</v>
      </c>
      <c r="K138" s="190"/>
      <c r="L138" s="36"/>
      <c r="M138" s="191" t="s">
        <v>1</v>
      </c>
      <c r="N138" s="192" t="s">
        <v>45</v>
      </c>
      <c r="O138" s="68"/>
      <c r="P138" s="193">
        <f t="shared" si="11"/>
        <v>0</v>
      </c>
      <c r="Q138" s="193">
        <v>0.38624999999999998</v>
      </c>
      <c r="R138" s="193">
        <f t="shared" si="12"/>
        <v>139.4401125</v>
      </c>
      <c r="S138" s="193">
        <v>0</v>
      </c>
      <c r="T138" s="194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134</v>
      </c>
      <c r="AT138" s="195" t="s">
        <v>130</v>
      </c>
      <c r="AU138" s="195" t="s">
        <v>135</v>
      </c>
      <c r="AY138" s="14" t="s">
        <v>128</v>
      </c>
      <c r="BE138" s="196">
        <f t="shared" si="14"/>
        <v>0</v>
      </c>
      <c r="BF138" s="196">
        <f t="shared" si="15"/>
        <v>0</v>
      </c>
      <c r="BG138" s="196">
        <f t="shared" si="16"/>
        <v>0</v>
      </c>
      <c r="BH138" s="196">
        <f t="shared" si="17"/>
        <v>0</v>
      </c>
      <c r="BI138" s="196">
        <f t="shared" si="18"/>
        <v>0</v>
      </c>
      <c r="BJ138" s="14" t="s">
        <v>135</v>
      </c>
      <c r="BK138" s="197">
        <f t="shared" si="19"/>
        <v>0</v>
      </c>
      <c r="BL138" s="14" t="s">
        <v>134</v>
      </c>
      <c r="BM138" s="195" t="s">
        <v>530</v>
      </c>
    </row>
    <row r="139" spans="1:65" s="2" customFormat="1" ht="14.45" customHeight="1">
      <c r="A139" s="31"/>
      <c r="B139" s="32"/>
      <c r="C139" s="184" t="s">
        <v>188</v>
      </c>
      <c r="D139" s="184" t="s">
        <v>130</v>
      </c>
      <c r="E139" s="185" t="s">
        <v>347</v>
      </c>
      <c r="F139" s="186" t="s">
        <v>348</v>
      </c>
      <c r="G139" s="187" t="s">
        <v>160</v>
      </c>
      <c r="H139" s="188">
        <v>361.01</v>
      </c>
      <c r="I139" s="189"/>
      <c r="J139" s="188">
        <f t="shared" si="10"/>
        <v>0</v>
      </c>
      <c r="K139" s="190"/>
      <c r="L139" s="36"/>
      <c r="M139" s="191" t="s">
        <v>1</v>
      </c>
      <c r="N139" s="192" t="s">
        <v>45</v>
      </c>
      <c r="O139" s="68"/>
      <c r="P139" s="193">
        <f t="shared" si="11"/>
        <v>0</v>
      </c>
      <c r="Q139" s="193">
        <v>2.7E-4</v>
      </c>
      <c r="R139" s="193">
        <f t="shared" si="12"/>
        <v>9.7472699999999995E-2</v>
      </c>
      <c r="S139" s="193">
        <v>0</v>
      </c>
      <c r="T139" s="194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134</v>
      </c>
      <c r="AT139" s="195" t="s">
        <v>130</v>
      </c>
      <c r="AU139" s="195" t="s">
        <v>135</v>
      </c>
      <c r="AY139" s="14" t="s">
        <v>128</v>
      </c>
      <c r="BE139" s="196">
        <f t="shared" si="14"/>
        <v>0</v>
      </c>
      <c r="BF139" s="196">
        <f t="shared" si="15"/>
        <v>0</v>
      </c>
      <c r="BG139" s="196">
        <f t="shared" si="16"/>
        <v>0</v>
      </c>
      <c r="BH139" s="196">
        <f t="shared" si="17"/>
        <v>0</v>
      </c>
      <c r="BI139" s="196">
        <f t="shared" si="18"/>
        <v>0</v>
      </c>
      <c r="BJ139" s="14" t="s">
        <v>135</v>
      </c>
      <c r="BK139" s="197">
        <f t="shared" si="19"/>
        <v>0</v>
      </c>
      <c r="BL139" s="14" t="s">
        <v>134</v>
      </c>
      <c r="BM139" s="195" t="s">
        <v>531</v>
      </c>
    </row>
    <row r="140" spans="1:65" s="2" customFormat="1" ht="14.45" customHeight="1">
      <c r="A140" s="31"/>
      <c r="B140" s="32"/>
      <c r="C140" s="198" t="s">
        <v>192</v>
      </c>
      <c r="D140" s="198" t="s">
        <v>163</v>
      </c>
      <c r="E140" s="199" t="s">
        <v>532</v>
      </c>
      <c r="F140" s="200" t="s">
        <v>533</v>
      </c>
      <c r="G140" s="201" t="s">
        <v>160</v>
      </c>
      <c r="H140" s="202">
        <v>361.01</v>
      </c>
      <c r="I140" s="203"/>
      <c r="J140" s="202">
        <f t="shared" si="10"/>
        <v>0</v>
      </c>
      <c r="K140" s="204"/>
      <c r="L140" s="205"/>
      <c r="M140" s="206" t="s">
        <v>1</v>
      </c>
      <c r="N140" s="207" t="s">
        <v>45</v>
      </c>
      <c r="O140" s="68"/>
      <c r="P140" s="193">
        <f t="shared" si="11"/>
        <v>0</v>
      </c>
      <c r="Q140" s="193">
        <v>1.8E-3</v>
      </c>
      <c r="R140" s="193">
        <f t="shared" si="12"/>
        <v>0.64981800000000001</v>
      </c>
      <c r="S140" s="193">
        <v>0</v>
      </c>
      <c r="T140" s="194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162</v>
      </c>
      <c r="AT140" s="195" t="s">
        <v>163</v>
      </c>
      <c r="AU140" s="195" t="s">
        <v>135</v>
      </c>
      <c r="AY140" s="14" t="s">
        <v>128</v>
      </c>
      <c r="BE140" s="196">
        <f t="shared" si="14"/>
        <v>0</v>
      </c>
      <c r="BF140" s="196">
        <f t="shared" si="15"/>
        <v>0</v>
      </c>
      <c r="BG140" s="196">
        <f t="shared" si="16"/>
        <v>0</v>
      </c>
      <c r="BH140" s="196">
        <f t="shared" si="17"/>
        <v>0</v>
      </c>
      <c r="BI140" s="196">
        <f t="shared" si="18"/>
        <v>0</v>
      </c>
      <c r="BJ140" s="14" t="s">
        <v>135</v>
      </c>
      <c r="BK140" s="197">
        <f t="shared" si="19"/>
        <v>0</v>
      </c>
      <c r="BL140" s="14" t="s">
        <v>134</v>
      </c>
      <c r="BM140" s="195" t="s">
        <v>534</v>
      </c>
    </row>
    <row r="141" spans="1:65" s="2" customFormat="1" ht="14.45" customHeight="1">
      <c r="A141" s="31"/>
      <c r="B141" s="32"/>
      <c r="C141" s="198" t="s">
        <v>197</v>
      </c>
      <c r="D141" s="198" t="s">
        <v>163</v>
      </c>
      <c r="E141" s="199" t="s">
        <v>355</v>
      </c>
      <c r="F141" s="200" t="s">
        <v>356</v>
      </c>
      <c r="G141" s="201" t="s">
        <v>154</v>
      </c>
      <c r="H141" s="202">
        <v>5.415</v>
      </c>
      <c r="I141" s="203"/>
      <c r="J141" s="202">
        <f t="shared" si="10"/>
        <v>0</v>
      </c>
      <c r="K141" s="204"/>
      <c r="L141" s="205"/>
      <c r="M141" s="206" t="s">
        <v>1</v>
      </c>
      <c r="N141" s="207" t="s">
        <v>45</v>
      </c>
      <c r="O141" s="68"/>
      <c r="P141" s="193">
        <f t="shared" si="11"/>
        <v>0</v>
      </c>
      <c r="Q141" s="193">
        <v>1</v>
      </c>
      <c r="R141" s="193">
        <f t="shared" si="12"/>
        <v>5.415</v>
      </c>
      <c r="S141" s="193">
        <v>0</v>
      </c>
      <c r="T141" s="194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162</v>
      </c>
      <c r="AT141" s="195" t="s">
        <v>163</v>
      </c>
      <c r="AU141" s="195" t="s">
        <v>135</v>
      </c>
      <c r="AY141" s="14" t="s">
        <v>128</v>
      </c>
      <c r="BE141" s="196">
        <f t="shared" si="14"/>
        <v>0</v>
      </c>
      <c r="BF141" s="196">
        <f t="shared" si="15"/>
        <v>0</v>
      </c>
      <c r="BG141" s="196">
        <f t="shared" si="16"/>
        <v>0</v>
      </c>
      <c r="BH141" s="196">
        <f t="shared" si="17"/>
        <v>0</v>
      </c>
      <c r="BI141" s="196">
        <f t="shared" si="18"/>
        <v>0</v>
      </c>
      <c r="BJ141" s="14" t="s">
        <v>135</v>
      </c>
      <c r="BK141" s="197">
        <f t="shared" si="19"/>
        <v>0</v>
      </c>
      <c r="BL141" s="14" t="s">
        <v>134</v>
      </c>
      <c r="BM141" s="195" t="s">
        <v>535</v>
      </c>
    </row>
    <row r="142" spans="1:65" s="12" customFormat="1" ht="22.9" customHeight="1">
      <c r="B142" s="168"/>
      <c r="C142" s="169"/>
      <c r="D142" s="170" t="s">
        <v>78</v>
      </c>
      <c r="E142" s="182" t="s">
        <v>168</v>
      </c>
      <c r="F142" s="182" t="s">
        <v>205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SUM(P143:P147)</f>
        <v>0</v>
      </c>
      <c r="Q142" s="176"/>
      <c r="R142" s="177">
        <f>SUM(R143:R147)</f>
        <v>1.3820000000000003</v>
      </c>
      <c r="S142" s="176"/>
      <c r="T142" s="178">
        <f>SUM(T143:T147)</f>
        <v>0</v>
      </c>
      <c r="AR142" s="179" t="s">
        <v>87</v>
      </c>
      <c r="AT142" s="180" t="s">
        <v>78</v>
      </c>
      <c r="AU142" s="180" t="s">
        <v>87</v>
      </c>
      <c r="AY142" s="179" t="s">
        <v>128</v>
      </c>
      <c r="BK142" s="181">
        <f>SUM(BK143:BK147)</f>
        <v>0</v>
      </c>
    </row>
    <row r="143" spans="1:65" s="2" customFormat="1" ht="24.2" customHeight="1">
      <c r="A143" s="31"/>
      <c r="B143" s="32"/>
      <c r="C143" s="184" t="s">
        <v>201</v>
      </c>
      <c r="D143" s="184" t="s">
        <v>130</v>
      </c>
      <c r="E143" s="185" t="s">
        <v>536</v>
      </c>
      <c r="F143" s="186" t="s">
        <v>537</v>
      </c>
      <c r="G143" s="187" t="s">
        <v>538</v>
      </c>
      <c r="H143" s="188">
        <v>4</v>
      </c>
      <c r="I143" s="189"/>
      <c r="J143" s="188">
        <f>ROUND(I143*H143,3)</f>
        <v>0</v>
      </c>
      <c r="K143" s="190"/>
      <c r="L143" s="36"/>
      <c r="M143" s="191" t="s">
        <v>1</v>
      </c>
      <c r="N143" s="192" t="s">
        <v>45</v>
      </c>
      <c r="O143" s="68"/>
      <c r="P143" s="193">
        <f>O143*H143</f>
        <v>0</v>
      </c>
      <c r="Q143" s="193">
        <v>0.27800000000000002</v>
      </c>
      <c r="R143" s="193">
        <f>Q143*H143</f>
        <v>1.1120000000000001</v>
      </c>
      <c r="S143" s="193">
        <v>0</v>
      </c>
      <c r="T143" s="194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5" t="s">
        <v>134</v>
      </c>
      <c r="AT143" s="195" t="s">
        <v>130</v>
      </c>
      <c r="AU143" s="195" t="s">
        <v>135</v>
      </c>
      <c r="AY143" s="14" t="s">
        <v>128</v>
      </c>
      <c r="BE143" s="196">
        <f>IF(N143="základná",J143,0)</f>
        <v>0</v>
      </c>
      <c r="BF143" s="196">
        <f>IF(N143="znížená",J143,0)</f>
        <v>0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4" t="s">
        <v>135</v>
      </c>
      <c r="BK143" s="197">
        <f>ROUND(I143*H143,3)</f>
        <v>0</v>
      </c>
      <c r="BL143" s="14" t="s">
        <v>134</v>
      </c>
      <c r="BM143" s="195" t="s">
        <v>539</v>
      </c>
    </row>
    <row r="144" spans="1:65" s="2" customFormat="1" ht="24.2" customHeight="1">
      <c r="A144" s="31"/>
      <c r="B144" s="32"/>
      <c r="C144" s="198" t="s">
        <v>206</v>
      </c>
      <c r="D144" s="198" t="s">
        <v>163</v>
      </c>
      <c r="E144" s="199" t="s">
        <v>540</v>
      </c>
      <c r="F144" s="200" t="s">
        <v>541</v>
      </c>
      <c r="G144" s="201" t="s">
        <v>195</v>
      </c>
      <c r="H144" s="202">
        <v>1</v>
      </c>
      <c r="I144" s="203"/>
      <c r="J144" s="202">
        <f>ROUND(I144*H144,3)</f>
        <v>0</v>
      </c>
      <c r="K144" s="204"/>
      <c r="L144" s="205"/>
      <c r="M144" s="206" t="s">
        <v>1</v>
      </c>
      <c r="N144" s="207" t="s">
        <v>45</v>
      </c>
      <c r="O144" s="68"/>
      <c r="P144" s="193">
        <f>O144*H144</f>
        <v>0</v>
      </c>
      <c r="Q144" s="193">
        <v>0.09</v>
      </c>
      <c r="R144" s="193">
        <f>Q144*H144</f>
        <v>0.09</v>
      </c>
      <c r="S144" s="193">
        <v>0</v>
      </c>
      <c r="T144" s="194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162</v>
      </c>
      <c r="AT144" s="195" t="s">
        <v>163</v>
      </c>
      <c r="AU144" s="195" t="s">
        <v>135</v>
      </c>
      <c r="AY144" s="14" t="s">
        <v>128</v>
      </c>
      <c r="BE144" s="196">
        <f>IF(N144="základná",J144,0)</f>
        <v>0</v>
      </c>
      <c r="BF144" s="196">
        <f>IF(N144="znížená",J144,0)</f>
        <v>0</v>
      </c>
      <c r="BG144" s="196">
        <f>IF(N144="zákl. prenesená",J144,0)</f>
        <v>0</v>
      </c>
      <c r="BH144" s="196">
        <f>IF(N144="zníž. prenesená",J144,0)</f>
        <v>0</v>
      </c>
      <c r="BI144" s="196">
        <f>IF(N144="nulová",J144,0)</f>
        <v>0</v>
      </c>
      <c r="BJ144" s="14" t="s">
        <v>135</v>
      </c>
      <c r="BK144" s="197">
        <f>ROUND(I144*H144,3)</f>
        <v>0</v>
      </c>
      <c r="BL144" s="14" t="s">
        <v>134</v>
      </c>
      <c r="BM144" s="195" t="s">
        <v>542</v>
      </c>
    </row>
    <row r="145" spans="1:65" s="2" customFormat="1" ht="24.2" customHeight="1">
      <c r="A145" s="31"/>
      <c r="B145" s="32"/>
      <c r="C145" s="198" t="s">
        <v>211</v>
      </c>
      <c r="D145" s="198" t="s">
        <v>163</v>
      </c>
      <c r="E145" s="199" t="s">
        <v>543</v>
      </c>
      <c r="F145" s="200" t="s">
        <v>544</v>
      </c>
      <c r="G145" s="201" t="s">
        <v>195</v>
      </c>
      <c r="H145" s="202">
        <v>1</v>
      </c>
      <c r="I145" s="203"/>
      <c r="J145" s="202">
        <f>ROUND(I145*H145,3)</f>
        <v>0</v>
      </c>
      <c r="K145" s="204"/>
      <c r="L145" s="205"/>
      <c r="M145" s="206" t="s">
        <v>1</v>
      </c>
      <c r="N145" s="207" t="s">
        <v>45</v>
      </c>
      <c r="O145" s="68"/>
      <c r="P145" s="193">
        <f>O145*H145</f>
        <v>0</v>
      </c>
      <c r="Q145" s="193">
        <v>0.06</v>
      </c>
      <c r="R145" s="193">
        <f>Q145*H145</f>
        <v>0.06</v>
      </c>
      <c r="S145" s="193">
        <v>0</v>
      </c>
      <c r="T145" s="194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162</v>
      </c>
      <c r="AT145" s="195" t="s">
        <v>163</v>
      </c>
      <c r="AU145" s="195" t="s">
        <v>135</v>
      </c>
      <c r="AY145" s="14" t="s">
        <v>128</v>
      </c>
      <c r="BE145" s="196">
        <f>IF(N145="základná",J145,0)</f>
        <v>0</v>
      </c>
      <c r="BF145" s="196">
        <f>IF(N145="znížená",J145,0)</f>
        <v>0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4" t="s">
        <v>135</v>
      </c>
      <c r="BK145" s="197">
        <f>ROUND(I145*H145,3)</f>
        <v>0</v>
      </c>
      <c r="BL145" s="14" t="s">
        <v>134</v>
      </c>
      <c r="BM145" s="195" t="s">
        <v>545</v>
      </c>
    </row>
    <row r="146" spans="1:65" s="2" customFormat="1" ht="24.2" customHeight="1">
      <c r="A146" s="31"/>
      <c r="B146" s="32"/>
      <c r="C146" s="198" t="s">
        <v>7</v>
      </c>
      <c r="D146" s="198" t="s">
        <v>163</v>
      </c>
      <c r="E146" s="199" t="s">
        <v>546</v>
      </c>
      <c r="F146" s="200" t="s">
        <v>547</v>
      </c>
      <c r="G146" s="201" t="s">
        <v>195</v>
      </c>
      <c r="H146" s="202">
        <v>1</v>
      </c>
      <c r="I146" s="203"/>
      <c r="J146" s="202">
        <f>ROUND(I146*H146,3)</f>
        <v>0</v>
      </c>
      <c r="K146" s="204"/>
      <c r="L146" s="205"/>
      <c r="M146" s="206" t="s">
        <v>1</v>
      </c>
      <c r="N146" s="207" t="s">
        <v>45</v>
      </c>
      <c r="O146" s="68"/>
      <c r="P146" s="193">
        <f>O146*H146</f>
        <v>0</v>
      </c>
      <c r="Q146" s="193">
        <v>0.05</v>
      </c>
      <c r="R146" s="193">
        <f>Q146*H146</f>
        <v>0.05</v>
      </c>
      <c r="S146" s="193">
        <v>0</v>
      </c>
      <c r="T146" s="194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5" t="s">
        <v>162</v>
      </c>
      <c r="AT146" s="195" t="s">
        <v>163</v>
      </c>
      <c r="AU146" s="195" t="s">
        <v>135</v>
      </c>
      <c r="AY146" s="14" t="s">
        <v>128</v>
      </c>
      <c r="BE146" s="196">
        <f>IF(N146="základná",J146,0)</f>
        <v>0</v>
      </c>
      <c r="BF146" s="196">
        <f>IF(N146="znížená",J146,0)</f>
        <v>0</v>
      </c>
      <c r="BG146" s="196">
        <f>IF(N146="zákl. prenesená",J146,0)</f>
        <v>0</v>
      </c>
      <c r="BH146" s="196">
        <f>IF(N146="zníž. prenesená",J146,0)</f>
        <v>0</v>
      </c>
      <c r="BI146" s="196">
        <f>IF(N146="nulová",J146,0)</f>
        <v>0</v>
      </c>
      <c r="BJ146" s="14" t="s">
        <v>135</v>
      </c>
      <c r="BK146" s="197">
        <f>ROUND(I146*H146,3)</f>
        <v>0</v>
      </c>
      <c r="BL146" s="14" t="s">
        <v>134</v>
      </c>
      <c r="BM146" s="195" t="s">
        <v>548</v>
      </c>
    </row>
    <row r="147" spans="1:65" s="2" customFormat="1" ht="24.2" customHeight="1">
      <c r="A147" s="31"/>
      <c r="B147" s="32"/>
      <c r="C147" s="198" t="s">
        <v>222</v>
      </c>
      <c r="D147" s="198" t="s">
        <v>163</v>
      </c>
      <c r="E147" s="199" t="s">
        <v>549</v>
      </c>
      <c r="F147" s="200" t="s">
        <v>550</v>
      </c>
      <c r="G147" s="201" t="s">
        <v>195</v>
      </c>
      <c r="H147" s="202">
        <v>1</v>
      </c>
      <c r="I147" s="203"/>
      <c r="J147" s="202">
        <f>ROUND(I147*H147,3)</f>
        <v>0</v>
      </c>
      <c r="K147" s="204"/>
      <c r="L147" s="205"/>
      <c r="M147" s="213" t="s">
        <v>1</v>
      </c>
      <c r="N147" s="214" t="s">
        <v>45</v>
      </c>
      <c r="O147" s="210"/>
      <c r="P147" s="211">
        <f>O147*H147</f>
        <v>0</v>
      </c>
      <c r="Q147" s="211">
        <v>7.0000000000000007E-2</v>
      </c>
      <c r="R147" s="211">
        <f>Q147*H147</f>
        <v>7.0000000000000007E-2</v>
      </c>
      <c r="S147" s="211">
        <v>0</v>
      </c>
      <c r="T147" s="212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162</v>
      </c>
      <c r="AT147" s="195" t="s">
        <v>163</v>
      </c>
      <c r="AU147" s="195" t="s">
        <v>135</v>
      </c>
      <c r="AY147" s="14" t="s">
        <v>128</v>
      </c>
      <c r="BE147" s="196">
        <f>IF(N147="základná",J147,0)</f>
        <v>0</v>
      </c>
      <c r="BF147" s="196">
        <f>IF(N147="znížená",J147,0)</f>
        <v>0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4" t="s">
        <v>135</v>
      </c>
      <c r="BK147" s="197">
        <f>ROUND(I147*H147,3)</f>
        <v>0</v>
      </c>
      <c r="BL147" s="14" t="s">
        <v>134</v>
      </c>
      <c r="BM147" s="195" t="s">
        <v>551</v>
      </c>
    </row>
    <row r="148" spans="1:65" s="2" customFormat="1" ht="6.95" customHeight="1">
      <c r="A148" s="31"/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36"/>
      <c r="M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</sheetData>
  <sheetProtection algorithmName="SHA-512" hashValue="kZ79WpcVCYNobRrOGR8Pr+4u14E+U471dGCwyUTAcEGA6qoq8t5Gj4JBfByt0u77TV1re0aHc7nbYmxCguwEsA==" saltValue="mhC+lyWtmMOMR6pe2egzNm0jOD+V+OUEtY0vOlu4z6zqZqSnE2l1vFoWQ4wg/zqPw5ZYjnADcIM+5Ma5SuBxFA==" spinCount="100000" sheet="1" objects="1" scenarios="1" formatColumns="0" formatRows="0" autoFilter="0"/>
  <autoFilter ref="C120:K147" xr:uid="{00000000-0009-0000-0000-000004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SO-01 - Atletická dráha s...</vt:lpstr>
      <vt:lpstr>SO-02 - Multifunkčné ihrisko</vt:lpstr>
      <vt:lpstr>SO-03 - Tenisové kurty</vt:lpstr>
      <vt:lpstr>SO-04 - Bezbarierový WORKOUT</vt:lpstr>
      <vt:lpstr>'Rekapitulácia stavby'!Názvy_tlače</vt:lpstr>
      <vt:lpstr>'SO-01 - Atletická dráha s...'!Názvy_tlače</vt:lpstr>
      <vt:lpstr>'SO-02 - Multifunkčné ihrisko'!Názvy_tlače</vt:lpstr>
      <vt:lpstr>'SO-03 - Tenisové kurty'!Názvy_tlače</vt:lpstr>
      <vt:lpstr>'SO-04 - Bezbarierový WORKOUT'!Názvy_tlače</vt:lpstr>
      <vt:lpstr>'Rekapitulácia stavby'!Oblasť_tlače</vt:lpstr>
      <vt:lpstr>'SO-01 - Atletická dráha s...'!Oblasť_tlače</vt:lpstr>
      <vt:lpstr>'SO-02 - Multifunkčné ihrisko'!Oblasť_tlače</vt:lpstr>
      <vt:lpstr>'SO-03 - Tenisové kurty'!Oblasť_tlače</vt:lpstr>
      <vt:lpstr>'SO-04 - Bezbarierový WORKOUT'!Oblasť_tlače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DESKTOP-AA3RME2\Milan</dc:creator>
  <cp:lastModifiedBy>Gabriela Mruskova</cp:lastModifiedBy>
  <dcterms:created xsi:type="dcterms:W3CDTF">2021-03-10T07:55:20Z</dcterms:created>
  <dcterms:modified xsi:type="dcterms:W3CDTF">2021-03-17T12:06:39Z</dcterms:modified>
</cp:coreProperties>
</file>