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20730" windowHeight="11760" activeTab="2"/>
  </bookViews>
  <sheets>
    <sheet name="Rekapitulácia stavby" sheetId="1" r:id="rId1"/>
    <sheet name="02 - Vetva &quot;C&quot; - pravá strana" sheetId="2" r:id="rId2"/>
    <sheet name="01 - Vetva &quot;A&quot;+&quot;B&quot;- ľavá strana" sheetId="3" r:id="rId3"/>
  </sheets>
  <definedNames>
    <definedName name="_xlnm._FilterDatabase" localSheetId="2" hidden="1">'01 - Vetva "A"+"B"- ľavá strana'!$C$123:$K$168</definedName>
    <definedName name="_xlnm._FilterDatabase" localSheetId="1" hidden="1">'02 - Vetva "C" - pravá strana'!$C$123:$K$168</definedName>
    <definedName name="_xlnm.Print_Titles" localSheetId="2">'01 - Vetva "A"+"B"- ľavá strana'!$123:$123</definedName>
    <definedName name="_xlnm.Print_Titles" localSheetId="1">'02 - Vetva "C" - pravá strana'!$123:$123</definedName>
    <definedName name="_xlnm.Print_Titles" localSheetId="0">'Rekapitulácia stavby'!$92:$92</definedName>
    <definedName name="_xlnm.Print_Area" localSheetId="2">'01 - Vetva "A"+"B"- ľavá strana'!$C$4:$J$76,'01 - Vetva "A"+"B"- ľavá strana'!$C$82:$J$105,'01 - Vetva "A"+"B"- ľavá strana'!$C$111:$K$168</definedName>
    <definedName name="_xlnm.Print_Area" localSheetId="1">'02 - Vetva "C" - pravá strana'!$C$4:$J$76,'02 - Vetva "C" - pravá strana'!$C$82:$J$105,'02 - Vetva "C" - pravá strana'!$C$111:$K$168</definedName>
    <definedName name="_xlnm.Print_Area" localSheetId="0">'Rekapitulácia stavby'!$D$4:$AO$76,'Rekapitulácia stavby'!$C$82:$AQ$97</definedName>
  </definedNames>
  <calcPr calcId="124519"/>
</workbook>
</file>

<file path=xl/calcChain.xml><?xml version="1.0" encoding="utf-8"?>
<calcChain xmlns="http://schemas.openxmlformats.org/spreadsheetml/2006/main">
  <c r="AX95" i="1"/>
  <c r="AY95"/>
  <c r="J158" i="3" l="1"/>
  <c r="J157"/>
  <c r="J159"/>
  <c r="J160"/>
  <c r="E116" i="2"/>
  <c r="J37" i="3"/>
  <c r="J36"/>
  <c r="AY96" i="1" s="1"/>
  <c r="J35" i="3"/>
  <c r="AX96" i="1" s="1"/>
  <c r="BI168" i="3"/>
  <c r="BH168"/>
  <c r="BG168"/>
  <c r="BE168"/>
  <c r="T168"/>
  <c r="R168"/>
  <c r="P168"/>
  <c r="BK168"/>
  <c r="J168"/>
  <c r="BF168" s="1"/>
  <c r="BI167"/>
  <c r="BH167"/>
  <c r="BG167"/>
  <c r="BE167"/>
  <c r="T167"/>
  <c r="T166" s="1"/>
  <c r="T165" s="1"/>
  <c r="R167"/>
  <c r="R166" s="1"/>
  <c r="R165" s="1"/>
  <c r="P167"/>
  <c r="P166" s="1"/>
  <c r="P165" s="1"/>
  <c r="BK167"/>
  <c r="J167"/>
  <c r="BF167" s="1"/>
  <c r="BI164"/>
  <c r="BH164"/>
  <c r="BG164"/>
  <c r="BE164"/>
  <c r="T164"/>
  <c r="T163" s="1"/>
  <c r="R164"/>
  <c r="R163" s="1"/>
  <c r="P164"/>
  <c r="P163" s="1"/>
  <c r="BK164"/>
  <c r="BK163" s="1"/>
  <c r="J163" s="1"/>
  <c r="J102" s="1"/>
  <c r="J164"/>
  <c r="BF164" s="1"/>
  <c r="BI162"/>
  <c r="BH162"/>
  <c r="BG162"/>
  <c r="BE162"/>
  <c r="T162"/>
  <c r="R162"/>
  <c r="P162"/>
  <c r="BK162"/>
  <c r="J162"/>
  <c r="BF162" s="1"/>
  <c r="BI161"/>
  <c r="BH161"/>
  <c r="BG161"/>
  <c r="BE161"/>
  <c r="BK161"/>
  <c r="J161"/>
  <c r="BF161" s="1"/>
  <c r="BI160"/>
  <c r="BH160"/>
  <c r="BG160"/>
  <c r="BE160"/>
  <c r="BK160"/>
  <c r="BF160"/>
  <c r="BI159"/>
  <c r="BH159"/>
  <c r="BG159"/>
  <c r="BE159"/>
  <c r="BK159"/>
  <c r="BF159"/>
  <c r="BI157"/>
  <c r="BH157"/>
  <c r="BG157"/>
  <c r="BE157"/>
  <c r="BK157"/>
  <c r="BF157"/>
  <c r="BI155"/>
  <c r="BH155"/>
  <c r="BG155"/>
  <c r="BE155"/>
  <c r="T155"/>
  <c r="T154" s="1"/>
  <c r="R155"/>
  <c r="R154" s="1"/>
  <c r="P155"/>
  <c r="P154" s="1"/>
  <c r="BK155"/>
  <c r="BK154" s="1"/>
  <c r="J154" s="1"/>
  <c r="J100" s="1"/>
  <c r="J155"/>
  <c r="BF155" s="1"/>
  <c r="BI153"/>
  <c r="BH153"/>
  <c r="BG153"/>
  <c r="BE153"/>
  <c r="T153"/>
  <c r="R153"/>
  <c r="P153"/>
  <c r="BK153"/>
  <c r="J153"/>
  <c r="BF153" s="1"/>
  <c r="BI152"/>
  <c r="BH152"/>
  <c r="BG152"/>
  <c r="BE152"/>
  <c r="T152"/>
  <c r="R152"/>
  <c r="P152"/>
  <c r="BK152"/>
  <c r="J152"/>
  <c r="BF152" s="1"/>
  <c r="BI151"/>
  <c r="BH151"/>
  <c r="BG151"/>
  <c r="BE151"/>
  <c r="T151"/>
  <c r="R151"/>
  <c r="P151"/>
  <c r="BK151"/>
  <c r="J151"/>
  <c r="BF151" s="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 s="1"/>
  <c r="BI148"/>
  <c r="BH148"/>
  <c r="BG148"/>
  <c r="BE148"/>
  <c r="T148"/>
  <c r="R148"/>
  <c r="P148"/>
  <c r="BK148"/>
  <c r="J148"/>
  <c r="BF148" s="1"/>
  <c r="BI147"/>
  <c r="BH147"/>
  <c r="BG147"/>
  <c r="BE147"/>
  <c r="T147"/>
  <c r="R147"/>
  <c r="P147"/>
  <c r="BK147"/>
  <c r="J147"/>
  <c r="BF147" s="1"/>
  <c r="BI146"/>
  <c r="BH146"/>
  <c r="BG146"/>
  <c r="BE146"/>
  <c r="T146"/>
  <c r="R146"/>
  <c r="P146"/>
  <c r="BK146"/>
  <c r="J146"/>
  <c r="BF146" s="1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T142" s="1"/>
  <c r="R143"/>
  <c r="R142" s="1"/>
  <c r="P143"/>
  <c r="P142" s="1"/>
  <c r="BK143"/>
  <c r="J143"/>
  <c r="BF143" s="1"/>
  <c r="BI141"/>
  <c r="BH141"/>
  <c r="BG141"/>
  <c r="BE141"/>
  <c r="T141"/>
  <c r="R141"/>
  <c r="P141"/>
  <c r="BK141"/>
  <c r="J141"/>
  <c r="BF141" s="1"/>
  <c r="BI140"/>
  <c r="BH140"/>
  <c r="BG140"/>
  <c r="BE140"/>
  <c r="T140"/>
  <c r="R140"/>
  <c r="P140"/>
  <c r="BK140"/>
  <c r="J140"/>
  <c r="BF140" s="1"/>
  <c r="BI139"/>
  <c r="BH139"/>
  <c r="BG139"/>
  <c r="BE139"/>
  <c r="T139"/>
  <c r="R139"/>
  <c r="P139"/>
  <c r="BK139"/>
  <c r="J139"/>
  <c r="BF139" s="1"/>
  <c r="BI138"/>
  <c r="BH138"/>
  <c r="BG138"/>
  <c r="BE138"/>
  <c r="T138"/>
  <c r="R138"/>
  <c r="P138"/>
  <c r="BK138"/>
  <c r="J138"/>
  <c r="BF138" s="1"/>
  <c r="BI137"/>
  <c r="BH137"/>
  <c r="BG137"/>
  <c r="BE137"/>
  <c r="T137"/>
  <c r="R137"/>
  <c r="P137"/>
  <c r="BK137"/>
  <c r="J137"/>
  <c r="BF137" s="1"/>
  <c r="BI136"/>
  <c r="BH136"/>
  <c r="BG136"/>
  <c r="BE136"/>
  <c r="T136"/>
  <c r="R136"/>
  <c r="P136"/>
  <c r="BK136"/>
  <c r="J136"/>
  <c r="BF136" s="1"/>
  <c r="BI135"/>
  <c r="BH135"/>
  <c r="BG135"/>
  <c r="BE135"/>
  <c r="T135"/>
  <c r="R135"/>
  <c r="P135"/>
  <c r="BK135"/>
  <c r="J135"/>
  <c r="BF135" s="1"/>
  <c r="BI134"/>
  <c r="BH134"/>
  <c r="BG134"/>
  <c r="BE134"/>
  <c r="T134"/>
  <c r="R134"/>
  <c r="P134"/>
  <c r="BK134"/>
  <c r="J134"/>
  <c r="BF134" s="1"/>
  <c r="BI133"/>
  <c r="BH133"/>
  <c r="BG133"/>
  <c r="BE133"/>
  <c r="T133"/>
  <c r="R133"/>
  <c r="P133"/>
  <c r="BK133"/>
  <c r="J133"/>
  <c r="BF133" s="1"/>
  <c r="BI132"/>
  <c r="BH132"/>
  <c r="BG132"/>
  <c r="BE132"/>
  <c r="T132"/>
  <c r="R132"/>
  <c r="P132"/>
  <c r="BK132"/>
  <c r="J132"/>
  <c r="BF132" s="1"/>
  <c r="BI131"/>
  <c r="BH131"/>
  <c r="BG131"/>
  <c r="BE131"/>
  <c r="T131"/>
  <c r="R131"/>
  <c r="P131"/>
  <c r="BK131"/>
  <c r="J131"/>
  <c r="BF131" s="1"/>
  <c r="BI130"/>
  <c r="BH130"/>
  <c r="BG130"/>
  <c r="BE130"/>
  <c r="T130"/>
  <c r="R130"/>
  <c r="P130"/>
  <c r="BK130"/>
  <c r="J130"/>
  <c r="BF130" s="1"/>
  <c r="BI129"/>
  <c r="BH129"/>
  <c r="BG129"/>
  <c r="BE129"/>
  <c r="T129"/>
  <c r="R129"/>
  <c r="P129"/>
  <c r="BK129"/>
  <c r="J129"/>
  <c r="BF129" s="1"/>
  <c r="BI128"/>
  <c r="BH128"/>
  <c r="BG128"/>
  <c r="BE128"/>
  <c r="T128"/>
  <c r="R128"/>
  <c r="P128"/>
  <c r="BK128"/>
  <c r="J128"/>
  <c r="BF128" s="1"/>
  <c r="BI127"/>
  <c r="BH127"/>
  <c r="BG127"/>
  <c r="BE127"/>
  <c r="T127"/>
  <c r="R127"/>
  <c r="P127"/>
  <c r="BK127"/>
  <c r="J127"/>
  <c r="BF127" s="1"/>
  <c r="F118"/>
  <c r="E116"/>
  <c r="F89"/>
  <c r="E87"/>
  <c r="J24"/>
  <c r="E24"/>
  <c r="J121" s="1"/>
  <c r="J23"/>
  <c r="J21"/>
  <c r="E21"/>
  <c r="J120" s="1"/>
  <c r="J20"/>
  <c r="J18"/>
  <c r="E18"/>
  <c r="F121" s="1"/>
  <c r="J17"/>
  <c r="J15"/>
  <c r="E15"/>
  <c r="F120" s="1"/>
  <c r="J14"/>
  <c r="J12"/>
  <c r="J118" s="1"/>
  <c r="E7"/>
  <c r="E114" s="1"/>
  <c r="J37" i="2"/>
  <c r="J36"/>
  <c r="J35"/>
  <c r="BI168"/>
  <c r="BH168"/>
  <c r="BG168"/>
  <c r="BE168"/>
  <c r="T168"/>
  <c r="R168"/>
  <c r="P168"/>
  <c r="BK168"/>
  <c r="J168"/>
  <c r="BF168"/>
  <c r="BI167"/>
  <c r="BH167"/>
  <c r="BG167"/>
  <c r="BE167"/>
  <c r="T167"/>
  <c r="T166"/>
  <c r="T165" s="1"/>
  <c r="R167"/>
  <c r="R166" s="1"/>
  <c r="R165" s="1"/>
  <c r="P167"/>
  <c r="P166" s="1"/>
  <c r="P165" s="1"/>
  <c r="BK167"/>
  <c r="BK166" s="1"/>
  <c r="J167"/>
  <c r="BF167" s="1"/>
  <c r="BI164"/>
  <c r="BH164"/>
  <c r="BG164"/>
  <c r="BE164"/>
  <c r="T164"/>
  <c r="T163" s="1"/>
  <c r="R164"/>
  <c r="R163" s="1"/>
  <c r="P164"/>
  <c r="P163" s="1"/>
  <c r="BK164"/>
  <c r="BK163" s="1"/>
  <c r="J163" s="1"/>
  <c r="J102" s="1"/>
  <c r="J164"/>
  <c r="BF164" s="1"/>
  <c r="BI162"/>
  <c r="BH162"/>
  <c r="BG162"/>
  <c r="BE162"/>
  <c r="T162"/>
  <c r="R162"/>
  <c r="P162"/>
  <c r="BK162"/>
  <c r="J162"/>
  <c r="BF162" s="1"/>
  <c r="BI161"/>
  <c r="BH161"/>
  <c r="BG161"/>
  <c r="BE161"/>
  <c r="BK161"/>
  <c r="J161"/>
  <c r="BF161"/>
  <c r="BI160"/>
  <c r="BH160"/>
  <c r="BG160"/>
  <c r="BE160"/>
  <c r="BK160"/>
  <c r="J160"/>
  <c r="BF160"/>
  <c r="BI159"/>
  <c r="BH159"/>
  <c r="BG159"/>
  <c r="BE159"/>
  <c r="BK159"/>
  <c r="J159"/>
  <c r="BF159"/>
  <c r="BI158"/>
  <c r="BH158"/>
  <c r="BG158"/>
  <c r="BE158"/>
  <c r="BK158"/>
  <c r="J158"/>
  <c r="BF158"/>
  <c r="BI157"/>
  <c r="BH157"/>
  <c r="BG157"/>
  <c r="BE157"/>
  <c r="BK157"/>
  <c r="J157"/>
  <c r="BF157"/>
  <c r="BI156"/>
  <c r="BH156"/>
  <c r="BG156"/>
  <c r="BE156"/>
  <c r="T155"/>
  <c r="R155"/>
  <c r="P155"/>
  <c r="BK156"/>
  <c r="J156"/>
  <c r="BF156" s="1"/>
  <c r="BI154"/>
  <c r="BH154"/>
  <c r="BG154"/>
  <c r="BE154"/>
  <c r="T154"/>
  <c r="T153" s="1"/>
  <c r="R154"/>
  <c r="R153" s="1"/>
  <c r="P154"/>
  <c r="P153" s="1"/>
  <c r="BK154"/>
  <c r="BK153" s="1"/>
  <c r="J153" s="1"/>
  <c r="J100" s="1"/>
  <c r="J154"/>
  <c r="BF154" s="1"/>
  <c r="BI152"/>
  <c r="BH152"/>
  <c r="BG152"/>
  <c r="BE152"/>
  <c r="T152"/>
  <c r="R152"/>
  <c r="P152"/>
  <c r="BK152"/>
  <c r="J152"/>
  <c r="BF152" s="1"/>
  <c r="BI151"/>
  <c r="BH151"/>
  <c r="BG151"/>
  <c r="BE151"/>
  <c r="T151"/>
  <c r="R151"/>
  <c r="P151"/>
  <c r="BK151"/>
  <c r="J151"/>
  <c r="BF151" s="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 s="1"/>
  <c r="BI148"/>
  <c r="BH148"/>
  <c r="BG148"/>
  <c r="BE148"/>
  <c r="T148"/>
  <c r="R148"/>
  <c r="P148"/>
  <c r="BK148"/>
  <c r="J148"/>
  <c r="BF148" s="1"/>
  <c r="BI147"/>
  <c r="BH147"/>
  <c r="BG147"/>
  <c r="BE147"/>
  <c r="T147"/>
  <c r="R147"/>
  <c r="P147"/>
  <c r="BK147"/>
  <c r="J147"/>
  <c r="BF147" s="1"/>
  <c r="BI146"/>
  <c r="BH146"/>
  <c r="BG146"/>
  <c r="BE146"/>
  <c r="T146"/>
  <c r="R146"/>
  <c r="P146"/>
  <c r="BK146"/>
  <c r="J146"/>
  <c r="BF146" s="1"/>
  <c r="BI145"/>
  <c r="BH145"/>
  <c r="BG145"/>
  <c r="BE145"/>
  <c r="T145"/>
  <c r="R145"/>
  <c r="P145"/>
  <c r="BK145"/>
  <c r="J145"/>
  <c r="BF145" s="1"/>
  <c r="BI144"/>
  <c r="BH144"/>
  <c r="BG144"/>
  <c r="BE144"/>
  <c r="T144"/>
  <c r="R144"/>
  <c r="P144"/>
  <c r="BK144"/>
  <c r="J144"/>
  <c r="BF144" s="1"/>
  <c r="BI143"/>
  <c r="BH143"/>
  <c r="BG143"/>
  <c r="BE143"/>
  <c r="T143"/>
  <c r="R143"/>
  <c r="P143"/>
  <c r="BK143"/>
  <c r="J143"/>
  <c r="BF143" s="1"/>
  <c r="BI142"/>
  <c r="BH142"/>
  <c r="BG142"/>
  <c r="BE142"/>
  <c r="T142"/>
  <c r="R142"/>
  <c r="P142"/>
  <c r="BK142"/>
  <c r="J142"/>
  <c r="BF142" s="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 s="1"/>
  <c r="BI128"/>
  <c r="BH128"/>
  <c r="BG128"/>
  <c r="BE128"/>
  <c r="T128"/>
  <c r="T126" s="1"/>
  <c r="R128"/>
  <c r="P128"/>
  <c r="BK128"/>
  <c r="J128"/>
  <c r="BF128" s="1"/>
  <c r="BI127"/>
  <c r="BH127"/>
  <c r="BG127"/>
  <c r="BE127"/>
  <c r="T127"/>
  <c r="R127"/>
  <c r="R126" s="1"/>
  <c r="P127"/>
  <c r="BK127"/>
  <c r="J127"/>
  <c r="BF127" s="1"/>
  <c r="F118"/>
  <c r="F89"/>
  <c r="E87"/>
  <c r="J24"/>
  <c r="E24"/>
  <c r="J92" s="1"/>
  <c r="J23"/>
  <c r="J21"/>
  <c r="E21"/>
  <c r="J120" s="1"/>
  <c r="J20"/>
  <c r="J18"/>
  <c r="E18"/>
  <c r="F121" s="1"/>
  <c r="J17"/>
  <c r="J15"/>
  <c r="E15"/>
  <c r="F120" s="1"/>
  <c r="J14"/>
  <c r="J12"/>
  <c r="J118" s="1"/>
  <c r="E7"/>
  <c r="E114" s="1"/>
  <c r="AS94" i="1"/>
  <c r="L90"/>
  <c r="AM90"/>
  <c r="AM89"/>
  <c r="L89"/>
  <c r="AM87"/>
  <c r="L87"/>
  <c r="L85"/>
  <c r="L84"/>
  <c r="BK166" i="3" l="1"/>
  <c r="BK165" s="1"/>
  <c r="J165" s="1"/>
  <c r="J103" s="1"/>
  <c r="J33" i="2"/>
  <c r="AV95" i="1" s="1"/>
  <c r="J156" i="3"/>
  <c r="R126"/>
  <c r="BK156"/>
  <c r="J101" s="1"/>
  <c r="R156"/>
  <c r="J91" i="2"/>
  <c r="BK155"/>
  <c r="J155" s="1"/>
  <c r="J101" s="1"/>
  <c r="P126"/>
  <c r="BK142" i="3"/>
  <c r="J142" s="1"/>
  <c r="J99" s="1"/>
  <c r="P126"/>
  <c r="T126"/>
  <c r="J166"/>
  <c r="J104" s="1"/>
  <c r="F37"/>
  <c r="BD96" i="1" s="1"/>
  <c r="E85" i="3"/>
  <c r="F91"/>
  <c r="F92"/>
  <c r="P156"/>
  <c r="T156"/>
  <c r="T125" s="1"/>
  <c r="T124" s="1"/>
  <c r="P125"/>
  <c r="P124" s="1"/>
  <c r="AU96" i="1" s="1"/>
  <c r="R125" i="3"/>
  <c r="R124" s="1"/>
  <c r="J33"/>
  <c r="AV96" i="1" s="1"/>
  <c r="F35" i="3"/>
  <c r="BB96" i="1" s="1"/>
  <c r="P141" i="2"/>
  <c r="P125" s="1"/>
  <c r="P124" s="1"/>
  <c r="AU95" i="1" s="1"/>
  <c r="T141" i="2"/>
  <c r="T125" s="1"/>
  <c r="T124" s="1"/>
  <c r="BK141"/>
  <c r="J141" s="1"/>
  <c r="J99" s="1"/>
  <c r="R141"/>
  <c r="R125" s="1"/>
  <c r="R124" s="1"/>
  <c r="F37"/>
  <c r="F35"/>
  <c r="BB95" i="1" s="1"/>
  <c r="F91" i="2"/>
  <c r="J89"/>
  <c r="F92"/>
  <c r="J89" i="3"/>
  <c r="J91"/>
  <c r="J92"/>
  <c r="BK126"/>
  <c r="BK125" s="1"/>
  <c r="F36"/>
  <c r="BC96" i="1" s="1"/>
  <c r="BK126" i="2"/>
  <c r="J126" s="1"/>
  <c r="J98" s="1"/>
  <c r="F36"/>
  <c r="J34"/>
  <c r="AW95" i="1" s="1"/>
  <c r="F34" i="2"/>
  <c r="BA95" i="1" s="1"/>
  <c r="J166" i="2"/>
  <c r="J104" s="1"/>
  <c r="BK165"/>
  <c r="J165" s="1"/>
  <c r="J103" s="1"/>
  <c r="E85"/>
  <c r="J121"/>
  <c r="F33"/>
  <c r="AZ95" i="1" s="1"/>
  <c r="F33" i="3"/>
  <c r="AZ96" i="1" s="1"/>
  <c r="AT95" l="1"/>
  <c r="BD95"/>
  <c r="BD94" s="1"/>
  <c r="W33" s="1"/>
  <c r="BC95"/>
  <c r="BC94" s="1"/>
  <c r="BK125" i="2"/>
  <c r="BK124" s="1"/>
  <c r="J124" s="1"/>
  <c r="AU94" i="1"/>
  <c r="J126" i="3"/>
  <c r="J98" s="1"/>
  <c r="BB94" i="1"/>
  <c r="AZ94"/>
  <c r="W29" s="1"/>
  <c r="BK124" i="3"/>
  <c r="J125" l="1"/>
  <c r="J124" s="1"/>
  <c r="J30" s="1"/>
  <c r="AY94" i="1"/>
  <c r="W32"/>
  <c r="J125" i="2"/>
  <c r="J97" s="1"/>
  <c r="J97" i="3"/>
  <c r="AV94" i="1"/>
  <c r="AK29" s="1"/>
  <c r="AX94"/>
  <c r="W31"/>
  <c r="J96" i="2"/>
  <c r="J30"/>
  <c r="J96" i="3"/>
  <c r="F34" s="1"/>
  <c r="J34" l="1"/>
  <c r="AW96" i="1" s="1"/>
  <c r="AT96" s="1"/>
  <c r="BA96"/>
  <c r="BA94" s="1"/>
  <c r="AW94" s="1"/>
  <c r="AT94" s="1"/>
  <c r="AG95"/>
  <c r="AN95" s="1"/>
  <c r="J39" i="2"/>
  <c r="AG96" i="1"/>
  <c r="J39" i="3"/>
  <c r="AN96" i="1" l="1"/>
  <c r="AN94" s="1"/>
  <c r="AG94"/>
  <c r="W30" s="1"/>
  <c r="AK30" s="1"/>
  <c r="AK26" l="1"/>
  <c r="AK35" l="1"/>
</calcChain>
</file>

<file path=xl/sharedStrings.xml><?xml version="1.0" encoding="utf-8"?>
<sst xmlns="http://schemas.openxmlformats.org/spreadsheetml/2006/main" count="1500" uniqueCount="255">
  <si>
    <t>Export Komplet</t>
  </si>
  <si>
    <t/>
  </si>
  <si>
    <t>2.0</t>
  </si>
  <si>
    <t>False</t>
  </si>
  <si>
    <t>{e9bc8c13-3265-4a8a-8c37-0b18f7922b08}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</si>
  <si>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</si>
  <si>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</si>
  <si>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</si>
  <si>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</si>
  <si>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</si>
  <si>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</si>
  <si>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IMPORT</t>
  </si>
  <si>
    <t>Stavba:</t>
  </si>
  <si>
    <t>JKSO:</t>
  </si>
  <si>
    <t>KS:</t>
  </si>
  <si>
    <t xml:space="preserve"> </t>
  </si>
  <si>
    <t>Dátum: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</si>
  <si>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</si>
  <si>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</si>
  <si>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</si>
  <si>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</si>
  <si>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</si>
  <si>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</si>
  <si>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</si>
  <si>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</si>
  <si>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</si>
  <si>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</si>
  <si>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</si>
  <si>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</si>
  <si>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</si>
  <si>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</si>
  <si>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</si>
  <si>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</si>
  <si>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</si>
  <si>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</si>
  <si>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</si>
  <si>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</si>
  <si>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</si>
  <si>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</si>
  <si>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</si>
  <si>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</si>
  <si>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</si>
  <si>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</si>
  <si>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</si>
  <si>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</si>
  <si>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</si>
  <si>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</si>
  <si>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</si>
  <si>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</si>
  <si>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</si>
  <si>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</si>
  <si>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</si>
  <si>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</si>
  <si>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</si>
  <si>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</si>
  <si>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</si>
  <si>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</si>
  <si>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</si>
  <si>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</si>
  <si>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</si>
  <si>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</si>
  <si>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</si>
  <si>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</si>
  <si>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</si>
  <si>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</si>
  <si>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</si>
  <si>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{00000000-0000-0000-0000-000000000000}</t>
  </si>
  <si>
    <t>/</t>
  </si>
  <si>
    <t>STA</t>
  </si>
  <si>
    <t>1</t>
  </si>
  <si>
    <t>{49799e9d-3a68-4f95-97f1-00f520607bfb}</t>
  </si>
  <si>
    <t>{482a470c-c92c-442a-b20f-2d0266b5c5d4}</t>
  </si>
  <si>
    <t>Objekt:</t>
  </si>
  <si>
    <t>Kód dielu - Popis</t>
  </si>
  <si>
    <t>Cena celkom [EUR]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</si>
  <si>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</si>
  <si>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</si>
  <si>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</si>
  <si>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</si>
  <si>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</si>
  <si>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</si>
  <si>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</si>
  <si>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</si>
  <si>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 xml:space="preserve">    VRN03 - Geodetické práce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</si>
  <si>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</si>
  <si>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</si>
  <si>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</si>
  <si>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</si>
  <si>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</si>
  <si>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</si>
  <si>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</si>
  <si>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</si>
  <si>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</si>
  <si>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</si>
  <si>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</si>
  <si>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</si>
  <si>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</si>
  <si>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</si>
  <si>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</si>
  <si>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</si>
  <si>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</t>
  </si>
  <si>
    <t>Odstránenie podkladu alebo krytu nad 200 m2 asfaltového hr.vrstvy do 50 mm 0,098t</t>
  </si>
  <si>
    <t>m2</t>
  </si>
  <si>
    <t>4</t>
  </si>
  <si>
    <t>2</t>
  </si>
  <si>
    <t>113107231</t>
  </si>
  <si>
    <t>Odstránenie podkladu alebo krytu nad 200 m2 z betónu prostého, hr. vrstvy do 150 mm 0,225 t</t>
  </si>
  <si>
    <t>3</t>
  </si>
  <si>
    <t>113107212</t>
  </si>
  <si>
    <t>Odstránenie podkladu alebo krytu nad 200 m2 z kameniva ťaženého, hr. vrstvy 100 do 200 mm 0,240t</t>
  </si>
  <si>
    <t>6</t>
  </si>
  <si>
    <t>113202111</t>
  </si>
  <si>
    <t>Vytrhanie obrúb, s vybúraním lôžka, z krajníkov alebo obrubníkov stojatých 0,145 t</t>
  </si>
  <si>
    <t>m</t>
  </si>
  <si>
    <t>8</t>
  </si>
  <si>
    <t>5</t>
  </si>
  <si>
    <t>122201102</t>
  </si>
  <si>
    <t>Odkopávka a prekopávka nezapažená v hornine 3,nad 100 do 1000 m3</t>
  </si>
  <si>
    <t>m3</t>
  </si>
  <si>
    <t>10</t>
  </si>
  <si>
    <t>122201109</t>
  </si>
  <si>
    <t>Príplatok k cenám za lepivosť horniny</t>
  </si>
  <si>
    <t>12</t>
  </si>
  <si>
    <t>7</t>
  </si>
  <si>
    <t>132201101</t>
  </si>
  <si>
    <t>Výkop ryhy do šírky 600 mm v horn.3 do 100 m3</t>
  </si>
  <si>
    <t>14</t>
  </si>
  <si>
    <t>132201109</t>
  </si>
  <si>
    <t>16</t>
  </si>
  <si>
    <t>9</t>
  </si>
  <si>
    <t>167101102</t>
  </si>
  <si>
    <t>Nakladanie neuľahnutého výkopku z hornín tr.1-4 nad 100 do 1000 m3</t>
  </si>
  <si>
    <t>18</t>
  </si>
  <si>
    <t>162501122</t>
  </si>
  <si>
    <t>Vodorovné premiestnenie výkopku po spevnenej ceste z horniny tr.1-4, nad 100 do 1000 m3 na vzdialenosť do 3000 m</t>
  </si>
  <si>
    <t>11</t>
  </si>
  <si>
    <t>162501123</t>
  </si>
  <si>
    <t>Príplatok za každých ďalších 1000 m horniny 1-4 po spevnenj ceste</t>
  </si>
  <si>
    <t>22</t>
  </si>
  <si>
    <t>9790931111</t>
  </si>
  <si>
    <t>Uloženie výkopku na skládku s hrubým urovnaním bez zhutnenia</t>
  </si>
  <si>
    <t>t</t>
  </si>
  <si>
    <t>24</t>
  </si>
  <si>
    <t>13</t>
  </si>
  <si>
    <t>171209002</t>
  </si>
  <si>
    <t>Poplatok za uskladnenie sypaniny</t>
  </si>
  <si>
    <t>26</t>
  </si>
  <si>
    <t>181101102</t>
  </si>
  <si>
    <t>Úprava pláne v zárezoch v hornine 1-4 so zhutnením</t>
  </si>
  <si>
    <t>28</t>
  </si>
  <si>
    <t>Komunikácie</t>
  </si>
  <si>
    <t>15</t>
  </si>
  <si>
    <t>564831111</t>
  </si>
  <si>
    <t>Podklad zo štrkopiesku zhutnením po zhutnení hr. 100 mm (lôžko pod obruby)</t>
  </si>
  <si>
    <t>30</t>
  </si>
  <si>
    <t>564211111</t>
  </si>
  <si>
    <t>Podklad alebo podsyp zo štrkopiesku s rozprestretím, vlhčením a zhutnením, po zhutnení hr. 50 mm</t>
  </si>
  <si>
    <t>32</t>
  </si>
  <si>
    <t>17</t>
  </si>
  <si>
    <t>564861111</t>
  </si>
  <si>
    <t>Podklad zo štrkodrviny s rozprestretím a zhutnením, po zhutnení hr. 200 mm</t>
  </si>
  <si>
    <t>34</t>
  </si>
  <si>
    <t>567114111</t>
  </si>
  <si>
    <t>Podklad z prostého betónu tr. B 10 hr. 100 mm (chodníky)</t>
  </si>
  <si>
    <t>36</t>
  </si>
  <si>
    <t>19</t>
  </si>
  <si>
    <t>38</t>
  </si>
  <si>
    <t>5727531111</t>
  </si>
  <si>
    <t>Vyspravenie výtlkov kamenivom obalovaným asfaltom (OK) - doasfaltovanie k obrube zo strany cesty</t>
  </si>
  <si>
    <t>40</t>
  </si>
  <si>
    <t>21</t>
  </si>
  <si>
    <t>573211111</t>
  </si>
  <si>
    <t>Postrek asfaltový spojovací bez posypu kamenivom z asfaltu cestného v množstve od 0,50 do 0,70 kg/m2</t>
  </si>
  <si>
    <t>42</t>
  </si>
  <si>
    <t>577134111</t>
  </si>
  <si>
    <t>Asfaltový betón vrstva obrusná AC 8 O v pruhu š. do 3 m z nemodifik. asfaltu tr. II, po zhutnení hr. 40 mm</t>
  </si>
  <si>
    <t>44</t>
  </si>
  <si>
    <t>23</t>
  </si>
  <si>
    <t>979082213</t>
  </si>
  <si>
    <t>Odvoz sutiny a vybúraných hmôt na skládku do 1 km</t>
  </si>
  <si>
    <t>48</t>
  </si>
  <si>
    <t>25</t>
  </si>
  <si>
    <t>979082219</t>
  </si>
  <si>
    <t>Odvoz sutiny a vybúraných hmôt na skládku za každý ďalší 1 km</t>
  </si>
  <si>
    <t>50</t>
  </si>
  <si>
    <t>979093111</t>
  </si>
  <si>
    <t>Uloženie sutiny na skládku s hrubým urovnaním bez zhutnenia</t>
  </si>
  <si>
    <t>52</t>
  </si>
  <si>
    <t>979089012</t>
  </si>
  <si>
    <t>Poplatok za uskladnenie SO</t>
  </si>
  <si>
    <t>54</t>
  </si>
  <si>
    <t>Rúrové vedenie</t>
  </si>
  <si>
    <t>899431111</t>
  </si>
  <si>
    <t>Výšková úprava uličného vstupu alebo vpuste do 200 mm zvýšením/znížením krycieho hrnca šúpatka</t>
  </si>
  <si>
    <t>ks</t>
  </si>
  <si>
    <t>56</t>
  </si>
  <si>
    <t>Ostatné konštrukcie a práce-búranie</t>
  </si>
  <si>
    <t>916561111</t>
  </si>
  <si>
    <t>Osadenie záhon. obrubníka betónového, s bočnou oporou</t>
  </si>
  <si>
    <t>58</t>
  </si>
  <si>
    <t>M</t>
  </si>
  <si>
    <t>59217451001</t>
  </si>
  <si>
    <t>Obrubník betónový 100x20x10 cm</t>
  </si>
  <si>
    <t>60</t>
  </si>
  <si>
    <t>917862111</t>
  </si>
  <si>
    <t>Osadenie chodník. obrubníka betónového stojatého do lôžka z betónu prosteho tr. C 12/15 s bočnou oporou</t>
  </si>
  <si>
    <t>62</t>
  </si>
  <si>
    <t>5921954520</t>
  </si>
  <si>
    <t>64</t>
  </si>
  <si>
    <t>918101111</t>
  </si>
  <si>
    <t>Lôžko pod obrub., krajníky alebo obruby z dlažob. kociek z betónu prostého tr. C 10/12,5</t>
  </si>
  <si>
    <t>66</t>
  </si>
  <si>
    <t>919735111</t>
  </si>
  <si>
    <t>Rezanie existujúceho asfaltového krytu alebo podkladu hĺbky do 50 mm - pozdĺž exist. parkoviska</t>
  </si>
  <si>
    <t>68</t>
  </si>
  <si>
    <t>938909311</t>
  </si>
  <si>
    <t>Odstránenie blata, prachu alebo hlineného nánosu, z povrchu podkladu alebo krytu bet. alebo asfalt.</t>
  </si>
  <si>
    <t>70</t>
  </si>
  <si>
    <t>99</t>
  </si>
  <si>
    <t>Presun hmôt HSV</t>
  </si>
  <si>
    <t>998225111</t>
  </si>
  <si>
    <t>Presun hmôt pre pozemnú komunikáciu a letisko s krytom asfaltovým akejkoľvek dĺžky objektu</t>
  </si>
  <si>
    <t>72</t>
  </si>
  <si>
    <t>VRN</t>
  </si>
  <si>
    <t>Vedľajšie rozpočtové náklady</t>
  </si>
  <si>
    <t>VRN03</t>
  </si>
  <si>
    <t>Geodetické práce</t>
  </si>
  <si>
    <t>000300013</t>
  </si>
  <si>
    <t>Geodetické práce - vykonávané pred výstavbou určenie priebehu nadzemného alebo podzemného existujúceho aj plánovaného vedenia</t>
  </si>
  <si>
    <t>eur</t>
  </si>
  <si>
    <t>74</t>
  </si>
  <si>
    <t>000300031</t>
  </si>
  <si>
    <t>Geodetické práce - vykonávané po výstavbe zameranie skutočného vyhotovenia stavby</t>
  </si>
  <si>
    <t>76</t>
  </si>
  <si>
    <t>120901121</t>
  </si>
  <si>
    <t>Búranie konštrukcií z betónu prostého (odkvapový chodník pri tribúne)</t>
  </si>
  <si>
    <t>Objednávateľ:Obec Soľ</t>
  </si>
  <si>
    <t>Podklad z prostého betónu tr. B 10 hr. 100 mm (chodníky), hr. 150 mm (vjazdy)</t>
  </si>
  <si>
    <t>Chodníky pre peších v obci Soľ</t>
  </si>
  <si>
    <t>Miesto: SOĽ</t>
  </si>
  <si>
    <t>Objednávateľ: Obec Soľ</t>
  </si>
  <si>
    <t>Projektant: ING. ĽUBOMÍR HRABČÁK</t>
  </si>
  <si>
    <t>Obrubník betónový 100x20x5 cm</t>
  </si>
  <si>
    <t>Premac obrubník cestný, rovný, 100x20x10 cm</t>
  </si>
  <si>
    <t>Premac obrubník cestný, rovný, 100x25x15 cm</t>
  </si>
  <si>
    <t>KRYCÍ LIST STAVBY</t>
  </si>
  <si>
    <t xml:space="preserve"> 02 - Chodník pravá strana - Vetva "C"</t>
  </si>
  <si>
    <t>ZADANIE S VÝKAZOM VÝMER</t>
  </si>
  <si>
    <t>Celkové náklady</t>
  </si>
  <si>
    <t xml:space="preserve"> 01 - Chodník ľavá strana - Vetva "A" + Vetva "B"</t>
  </si>
  <si>
    <t>Náklady z objektov</t>
  </si>
  <si>
    <t>02 - Vetva "C"</t>
  </si>
  <si>
    <t>01 - Vetva "A" + "B"</t>
  </si>
  <si>
    <t>02 - Pravá strana</t>
  </si>
  <si>
    <t>01 - Ľavá strana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</si>
</sst>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8"/>
      <color rgb="FFFF0000"/>
      <name val="Arial CE"/>
      <family val="2"/>
    </font>
    <font>
      <i/>
      <sz val="8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0" borderId="22" xfId="0" applyFont="1" applyBorder="1" applyAlignment="1" applyProtection="1">
      <alignment horizontal="left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7" fontId="29" fillId="0" borderId="22" xfId="0" applyNumberFormat="1" applyFont="1" applyBorder="1" applyAlignment="1" applyProtection="1">
      <alignment vertical="center"/>
      <protection locked="0"/>
    </xf>
    <xf numFmtId="167" fontId="7" fillId="0" borderId="0" xfId="0" applyNumberFormat="1" applyFont="1" applyAlignment="1"/>
    <xf numFmtId="167" fontId="17" fillId="0" borderId="22" xfId="0" applyNumberFormat="1" applyFont="1" applyBorder="1" applyAlignment="1" applyProtection="1">
      <alignment vertical="center"/>
      <protection locked="0"/>
    </xf>
    <xf numFmtId="167" fontId="8" fillId="0" borderId="0" xfId="0" applyNumberFormat="1" applyFont="1" applyAlignment="1"/>
    <xf numFmtId="167" fontId="0" fillId="0" borderId="3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3" fillId="0" borderId="3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29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opLeftCell="A82" workbookViewId="0">
      <selection activeCell="J96" sqref="J96:AF9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5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95" t="s">
        <v>11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6"/>
      <c r="BS5" s="13" t="s">
        <v>6</v>
      </c>
    </row>
    <row r="6" spans="1:74" ht="36.950000000000003" customHeight="1">
      <c r="B6" s="16"/>
      <c r="D6" s="21" t="s">
        <v>12</v>
      </c>
      <c r="K6" s="196" t="s">
        <v>238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6"/>
      <c r="BS6" s="13" t="s">
        <v>6</v>
      </c>
    </row>
    <row r="7" spans="1:74" ht="12" customHeight="1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S7" s="13" t="s">
        <v>6</v>
      </c>
    </row>
    <row r="8" spans="1:74" ht="12" customHeight="1">
      <c r="B8" s="16"/>
      <c r="D8" s="156" t="s">
        <v>239</v>
      </c>
      <c r="K8" s="20" t="s">
        <v>15</v>
      </c>
      <c r="AK8" s="22" t="s">
        <v>16</v>
      </c>
      <c r="AN8" s="155">
        <v>43746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156" t="s">
        <v>240</v>
      </c>
      <c r="AK10" s="22" t="s">
        <v>17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15</v>
      </c>
      <c r="AK11" s="22" t="s">
        <v>18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19</v>
      </c>
      <c r="AK13" s="22" t="s">
        <v>17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15</v>
      </c>
      <c r="AK14" s="22" t="s">
        <v>18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156" t="s">
        <v>241</v>
      </c>
      <c r="AK16" s="22" t="s">
        <v>17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15</v>
      </c>
      <c r="AK17" s="22" t="s">
        <v>18</v>
      </c>
      <c r="AN17" s="20" t="s">
        <v>1</v>
      </c>
      <c r="AR17" s="16"/>
      <c r="BS17" s="13" t="s">
        <v>21</v>
      </c>
    </row>
    <row r="18" spans="2:71" ht="6.95" customHeight="1">
      <c r="B18" s="16"/>
      <c r="AR18" s="16"/>
      <c r="BS18" s="13" t="s">
        <v>22</v>
      </c>
    </row>
    <row r="19" spans="2:71" ht="12" customHeight="1">
      <c r="B19" s="16"/>
      <c r="D19" s="22" t="s">
        <v>23</v>
      </c>
      <c r="AK19" s="22" t="s">
        <v>17</v>
      </c>
      <c r="AN19" s="20" t="s">
        <v>1</v>
      </c>
      <c r="AR19" s="16"/>
      <c r="BS19" s="13" t="s">
        <v>22</v>
      </c>
    </row>
    <row r="20" spans="2:71" ht="18.399999999999999" customHeight="1">
      <c r="B20" s="16"/>
      <c r="E20" s="20" t="s">
        <v>15</v>
      </c>
      <c r="AK20" s="22" t="s">
        <v>18</v>
      </c>
      <c r="AN20" s="20" t="s">
        <v>1</v>
      </c>
      <c r="AR20" s="16"/>
      <c r="BS20" s="13" t="s">
        <v>21</v>
      </c>
    </row>
    <row r="21" spans="2:71" ht="6.95" customHeight="1">
      <c r="B21" s="16"/>
      <c r="AR21" s="16"/>
    </row>
    <row r="22" spans="2:71" ht="12" customHeight="1">
      <c r="B22" s="16"/>
      <c r="D22" s="22" t="s">
        <v>24</v>
      </c>
      <c r="AR22" s="16"/>
    </row>
    <row r="23" spans="2:71" ht="16.5" customHeight="1">
      <c r="B23" s="16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8">
        <f>ROUND(AG94,2)</f>
        <v>0</v>
      </c>
      <c r="AL26" s="189"/>
      <c r="AM26" s="189"/>
      <c r="AN26" s="189"/>
      <c r="AO26" s="189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90" t="s">
        <v>26</v>
      </c>
      <c r="M28" s="190"/>
      <c r="N28" s="190"/>
      <c r="O28" s="190"/>
      <c r="P28" s="190"/>
      <c r="W28" s="190" t="s">
        <v>27</v>
      </c>
      <c r="X28" s="190"/>
      <c r="Y28" s="190"/>
      <c r="Z28" s="190"/>
      <c r="AA28" s="190"/>
      <c r="AB28" s="190"/>
      <c r="AC28" s="190"/>
      <c r="AD28" s="190"/>
      <c r="AE28" s="190"/>
      <c r="AK28" s="190" t="s">
        <v>28</v>
      </c>
      <c r="AL28" s="190"/>
      <c r="AM28" s="190"/>
      <c r="AN28" s="190"/>
      <c r="AO28" s="190"/>
      <c r="AR28" s="25"/>
    </row>
    <row r="29" spans="2:71" s="2" customFormat="1" ht="14.45" customHeight="1">
      <c r="B29" s="29"/>
      <c r="D29" s="22" t="s">
        <v>29</v>
      </c>
      <c r="F29" s="22" t="s">
        <v>30</v>
      </c>
      <c r="L29" s="197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29"/>
    </row>
    <row r="30" spans="2:71" s="2" customFormat="1" ht="14.45" customHeight="1">
      <c r="B30" s="29"/>
      <c r="F30" s="22" t="s">
        <v>31</v>
      </c>
      <c r="L30" s="197">
        <v>0.2</v>
      </c>
      <c r="M30" s="184"/>
      <c r="N30" s="184"/>
      <c r="O30" s="184"/>
      <c r="P30" s="184"/>
      <c r="W30" s="183">
        <f>ROUND(AG94,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ROUND(W30*L30, 2)</f>
        <v>0</v>
      </c>
      <c r="AL30" s="184"/>
      <c r="AM30" s="184"/>
      <c r="AN30" s="184"/>
      <c r="AO30" s="184"/>
      <c r="AR30" s="29"/>
    </row>
    <row r="31" spans="2:71" s="2" customFormat="1" ht="14.45" hidden="1" customHeight="1">
      <c r="B31" s="29"/>
      <c r="F31" s="22" t="s">
        <v>32</v>
      </c>
      <c r="L31" s="197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29"/>
    </row>
    <row r="32" spans="2:71" s="2" customFormat="1" ht="14.45" hidden="1" customHeight="1">
      <c r="B32" s="29"/>
      <c r="F32" s="22" t="s">
        <v>33</v>
      </c>
      <c r="L32" s="197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29"/>
    </row>
    <row r="33" spans="2:44" s="2" customFormat="1" ht="14.45" hidden="1" customHeight="1">
      <c r="B33" s="29"/>
      <c r="F33" s="22" t="s">
        <v>34</v>
      </c>
      <c r="L33" s="197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35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36</v>
      </c>
      <c r="U35" s="32"/>
      <c r="V35" s="32"/>
      <c r="W35" s="32"/>
      <c r="X35" s="172" t="s">
        <v>37</v>
      </c>
      <c r="Y35" s="173"/>
      <c r="Z35" s="173"/>
      <c r="AA35" s="173"/>
      <c r="AB35" s="173"/>
      <c r="AC35" s="32"/>
      <c r="AD35" s="32"/>
      <c r="AE35" s="32"/>
      <c r="AF35" s="32"/>
      <c r="AG35" s="32"/>
      <c r="AH35" s="32"/>
      <c r="AI35" s="32"/>
      <c r="AJ35" s="32"/>
      <c r="AK35" s="174">
        <f>SUM(AK26:AK33)</f>
        <v>0</v>
      </c>
      <c r="AL35" s="173"/>
      <c r="AM35" s="173"/>
      <c r="AN35" s="173"/>
      <c r="AO35" s="175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38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39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40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41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40</v>
      </c>
      <c r="AI60" s="27"/>
      <c r="AJ60" s="27"/>
      <c r="AK60" s="27"/>
      <c r="AL60" s="27"/>
      <c r="AM60" s="36" t="s">
        <v>41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43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40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41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40</v>
      </c>
      <c r="AI75" s="27"/>
      <c r="AJ75" s="27"/>
      <c r="AK75" s="27"/>
      <c r="AL75" s="27"/>
      <c r="AM75" s="36" t="s">
        <v>41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44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L84" s="3" t="str">
        <f>K5</f>
        <v>IMPORT</v>
      </c>
      <c r="AR84" s="41"/>
    </row>
    <row r="85" spans="1:91" s="4" customFormat="1" ht="36.950000000000003" customHeight="1">
      <c r="B85" s="42"/>
      <c r="C85" s="43" t="s">
        <v>12</v>
      </c>
      <c r="L85" s="178" t="str">
        <f>K6</f>
        <v>Chodníky pre peších v obci Soľ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156" t="s">
        <v>239</v>
      </c>
      <c r="L87" s="44" t="str">
        <f>IF(K8="","",K8)</f>
        <v xml:space="preserve"> </v>
      </c>
      <c r="AI87" s="22" t="s">
        <v>16</v>
      </c>
      <c r="AM87" s="180">
        <f>IF(AN8= "","",AN8)</f>
        <v>43746</v>
      </c>
      <c r="AN87" s="180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156" t="s">
        <v>240</v>
      </c>
      <c r="L89" s="3" t="str">
        <f>IF(E11= "","",E11)</f>
        <v xml:space="preserve"> </v>
      </c>
      <c r="AI89" s="22" t="s">
        <v>20</v>
      </c>
      <c r="AM89" s="202" t="str">
        <f>IF(E17="","",E17)</f>
        <v xml:space="preserve"> </v>
      </c>
      <c r="AN89" s="203"/>
      <c r="AO89" s="203"/>
      <c r="AP89" s="203"/>
      <c r="AR89" s="25"/>
      <c r="AS89" s="198" t="s">
        <v>45</v>
      </c>
      <c r="AT89" s="199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19</v>
      </c>
      <c r="L90" s="3" t="str">
        <f>IF(E14="","",E14)</f>
        <v xml:space="preserve"> </v>
      </c>
      <c r="AI90" s="22" t="s">
        <v>23</v>
      </c>
      <c r="AM90" s="202" t="str">
        <f>IF(E20="","",E20)</f>
        <v xml:space="preserve"> </v>
      </c>
      <c r="AN90" s="203"/>
      <c r="AO90" s="203"/>
      <c r="AP90" s="203"/>
      <c r="AR90" s="25"/>
      <c r="AS90" s="200"/>
      <c r="AT90" s="201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" customHeight="1">
      <c r="B91" s="25"/>
      <c r="AR91" s="25"/>
      <c r="AS91" s="200"/>
      <c r="AT91" s="201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5"/>
      <c r="C92" s="176" t="s">
        <v>46</v>
      </c>
      <c r="D92" s="177"/>
      <c r="E92" s="177"/>
      <c r="F92" s="177"/>
      <c r="G92" s="177"/>
      <c r="H92" s="50"/>
      <c r="I92" s="181" t="s">
        <v>47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82" t="s">
        <v>48</v>
      </c>
      <c r="AH92" s="177"/>
      <c r="AI92" s="177"/>
      <c r="AJ92" s="177"/>
      <c r="AK92" s="177"/>
      <c r="AL92" s="177"/>
      <c r="AM92" s="177"/>
      <c r="AN92" s="181" t="s">
        <v>49</v>
      </c>
      <c r="AO92" s="177"/>
      <c r="AP92" s="204"/>
      <c r="AQ92" s="51" t="s">
        <v>50</v>
      </c>
      <c r="AR92" s="25"/>
      <c r="AS92" s="52" t="s">
        <v>51</v>
      </c>
      <c r="AT92" s="53" t="s">
        <v>52</v>
      </c>
      <c r="AU92" s="53" t="s">
        <v>53</v>
      </c>
      <c r="AV92" s="53" t="s">
        <v>54</v>
      </c>
      <c r="AW92" s="53" t="s">
        <v>55</v>
      </c>
      <c r="AX92" s="53" t="s">
        <v>56</v>
      </c>
      <c r="AY92" s="53" t="s">
        <v>57</v>
      </c>
      <c r="AZ92" s="53" t="s">
        <v>58</v>
      </c>
      <c r="BA92" s="53" t="s">
        <v>59</v>
      </c>
      <c r="BB92" s="53" t="s">
        <v>60</v>
      </c>
      <c r="BC92" s="53" t="s">
        <v>61</v>
      </c>
      <c r="BD92" s="54" t="s">
        <v>62</v>
      </c>
    </row>
    <row r="93" spans="1:91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250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93">
        <f>ROUND(SUM(AG95:AG96),2)</f>
        <v>0</v>
      </c>
      <c r="AH94" s="193"/>
      <c r="AI94" s="193"/>
      <c r="AJ94" s="193"/>
      <c r="AK94" s="193"/>
      <c r="AL94" s="193"/>
      <c r="AM94" s="193"/>
      <c r="AN94" s="194">
        <f>SUM(AN96,AN95)</f>
        <v>0</v>
      </c>
      <c r="AO94" s="194"/>
      <c r="AP94" s="194"/>
      <c r="AQ94" s="60" t="s">
        <v>1</v>
      </c>
      <c r="AR94" s="56"/>
      <c r="AS94" s="61">
        <f>ROUND(SUM(AS95:AS96),2)</f>
        <v>0</v>
      </c>
      <c r="AT94" s="62">
        <f>ROUND(SUM(AV94:AW94),2)</f>
        <v>0</v>
      </c>
      <c r="AU94" s="63">
        <f>ROUND(SUM(AU95:AU96),5)</f>
        <v>0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ROUND(SUM(AZ95:AZ96),2)</f>
        <v>0</v>
      </c>
      <c r="BA94" s="62">
        <f>ROUND(SUM(BA95:BA96),2)</f>
        <v>0</v>
      </c>
      <c r="BB94" s="62">
        <f>ROUND(SUM(BB95:BB96),2)</f>
        <v>0</v>
      </c>
      <c r="BC94" s="62">
        <f>ROUND(SUM(BC95:BC96),2)</f>
        <v>0</v>
      </c>
      <c r="BD94" s="64">
        <f>ROUND(SUM(BD95:BD96),2)</f>
        <v>0</v>
      </c>
      <c r="BS94" s="65" t="s">
        <v>63</v>
      </c>
      <c r="BT94" s="65" t="s">
        <v>64</v>
      </c>
      <c r="BU94" s="66" t="s">
        <v>65</v>
      </c>
      <c r="BV94" s="65" t="s">
        <v>11</v>
      </c>
      <c r="BW94" s="65" t="s">
        <v>4</v>
      </c>
      <c r="BX94" s="65" t="s">
        <v>66</v>
      </c>
      <c r="CL94" s="65" t="s">
        <v>1</v>
      </c>
    </row>
    <row r="95" spans="1:91" s="6" customFormat="1" ht="40.5" customHeight="1">
      <c r="A95" s="67" t="s">
        <v>67</v>
      </c>
      <c r="B95" s="68"/>
      <c r="C95" s="69"/>
      <c r="D95" s="171" t="s">
        <v>251</v>
      </c>
      <c r="E95" s="171"/>
      <c r="F95" s="171"/>
      <c r="G95" s="171"/>
      <c r="H95" s="171"/>
      <c r="I95" s="70"/>
      <c r="J95" s="171" t="s">
        <v>253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91">
        <f>'02 - Vetva "C" - pravá strana'!J30</f>
        <v>0</v>
      </c>
      <c r="AH95" s="192"/>
      <c r="AI95" s="192"/>
      <c r="AJ95" s="192"/>
      <c r="AK95" s="192"/>
      <c r="AL95" s="192"/>
      <c r="AM95" s="192"/>
      <c r="AN95" s="191">
        <f>AG95*1.2</f>
        <v>0</v>
      </c>
      <c r="AO95" s="192"/>
      <c r="AP95" s="192"/>
      <c r="AQ95" s="71" t="s">
        <v>68</v>
      </c>
      <c r="AR95" s="68"/>
      <c r="AS95" s="72">
        <v>0</v>
      </c>
      <c r="AT95" s="73">
        <f>ROUND(SUM(AV95:AW95),2)</f>
        <v>0</v>
      </c>
      <c r="AU95" s="74">
        <f>'02 - Vetva "C" - pravá strana'!P124</f>
        <v>0</v>
      </c>
      <c r="AV95" s="73">
        <f>'02 - Vetva "C" - pravá strana'!J33</f>
        <v>0</v>
      </c>
      <c r="AW95" s="73">
        <f>'02 - Vetva "C" - pravá strana'!J34</f>
        <v>0</v>
      </c>
      <c r="AX95" s="73">
        <f>'02 - Vetva "C" - pravá strana'!J35</f>
        <v>0</v>
      </c>
      <c r="AY95" s="73">
        <f>'02 - Vetva "C" - pravá strana'!J36</f>
        <v>0</v>
      </c>
      <c r="AZ95" s="73">
        <f>'02 - Vetva "C" - pravá strana'!F33</f>
        <v>0</v>
      </c>
      <c r="BA95" s="73">
        <f>'02 - Vetva "C" - pravá strana'!F34</f>
        <v>0</v>
      </c>
      <c r="BB95" s="73">
        <f>'02 - Vetva "C" - pravá strana'!F35</f>
        <v>0</v>
      </c>
      <c r="BC95" s="73">
        <f>'02 - Vetva "C" - pravá strana'!F36</f>
        <v>0</v>
      </c>
      <c r="BD95" s="75">
        <f>'02 - Vetva "C" - pravá strana'!F37</f>
        <v>0</v>
      </c>
      <c r="BT95" s="76" t="s">
        <v>69</v>
      </c>
      <c r="BV95" s="76" t="s">
        <v>11</v>
      </c>
      <c r="BW95" s="76" t="s">
        <v>70</v>
      </c>
      <c r="BX95" s="76" t="s">
        <v>4</v>
      </c>
      <c r="CL95" s="76" t="s">
        <v>1</v>
      </c>
      <c r="CM95" s="76" t="s">
        <v>64</v>
      </c>
    </row>
    <row r="96" spans="1:91" s="6" customFormat="1" ht="46.5" customHeight="1">
      <c r="A96" s="67" t="s">
        <v>67</v>
      </c>
      <c r="B96" s="68"/>
      <c r="C96" s="69"/>
      <c r="D96" s="171" t="s">
        <v>252</v>
      </c>
      <c r="E96" s="171"/>
      <c r="F96" s="171"/>
      <c r="G96" s="171"/>
      <c r="H96" s="171"/>
      <c r="I96" s="70"/>
      <c r="J96" s="171" t="s">
        <v>254</v>
      </c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91">
        <f>'01 - Vetva "A"+"B"- ľavá strana'!J30</f>
        <v>0</v>
      </c>
      <c r="AH96" s="192"/>
      <c r="AI96" s="192"/>
      <c r="AJ96" s="192"/>
      <c r="AK96" s="192"/>
      <c r="AL96" s="192"/>
      <c r="AM96" s="192"/>
      <c r="AN96" s="191">
        <f>AG96*1.2</f>
        <v>0</v>
      </c>
      <c r="AO96" s="192"/>
      <c r="AP96" s="192"/>
      <c r="AQ96" s="71" t="s">
        <v>68</v>
      </c>
      <c r="AR96" s="68"/>
      <c r="AS96" s="77">
        <v>0</v>
      </c>
      <c r="AT96" s="78">
        <f>ROUND(SUM(AV96:AW96),2)</f>
        <v>0</v>
      </c>
      <c r="AU96" s="79">
        <f>'01 - Vetva "A"+"B"- ľavá strana'!P124</f>
        <v>0</v>
      </c>
      <c r="AV96" s="78">
        <f>'01 - Vetva "A"+"B"- ľavá strana'!J33</f>
        <v>0</v>
      </c>
      <c r="AW96" s="78">
        <f>'01 - Vetva "A"+"B"- ľavá strana'!J34</f>
        <v>0</v>
      </c>
      <c r="AX96" s="78">
        <f>'01 - Vetva "A"+"B"- ľavá strana'!J35</f>
        <v>0</v>
      </c>
      <c r="AY96" s="78">
        <f>'01 - Vetva "A"+"B"- ľavá strana'!J36</f>
        <v>0</v>
      </c>
      <c r="AZ96" s="78">
        <f>'01 - Vetva "A"+"B"- ľavá strana'!F33</f>
        <v>0</v>
      </c>
      <c r="BA96" s="78">
        <f>'01 - Vetva "A"+"B"- ľavá strana'!F34</f>
        <v>0</v>
      </c>
      <c r="BB96" s="78">
        <f>'01 - Vetva "A"+"B"- ľavá strana'!F35</f>
        <v>0</v>
      </c>
      <c r="BC96" s="78">
        <f>'01 - Vetva "A"+"B"- ľavá strana'!F36</f>
        <v>0</v>
      </c>
      <c r="BD96" s="80">
        <f>'01 - Vetva "A"+"B"- ľavá strana'!F37</f>
        <v>0</v>
      </c>
      <c r="BE96" s="162"/>
      <c r="BT96" s="76" t="s">
        <v>69</v>
      </c>
      <c r="BV96" s="76" t="s">
        <v>11</v>
      </c>
      <c r="BW96" s="76" t="s">
        <v>71</v>
      </c>
      <c r="BX96" s="76" t="s">
        <v>4</v>
      </c>
      <c r="CL96" s="76" t="s">
        <v>1</v>
      </c>
      <c r="CM96" s="76" t="s">
        <v>64</v>
      </c>
    </row>
    <row r="97" spans="2:44" s="1" customFormat="1" ht="30" customHeight="1">
      <c r="B97" s="25"/>
      <c r="AR97" s="25"/>
    </row>
    <row r="98" spans="2:44" s="1" customFormat="1" ht="6.95" customHeigh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25"/>
    </row>
  </sheetData>
  <mergeCells count="44">
    <mergeCell ref="AS89:AT91"/>
    <mergeCell ref="AM89:AP89"/>
    <mergeCell ref="AM90:AP90"/>
    <mergeCell ref="AN92:AP92"/>
    <mergeCell ref="AN95:AP95"/>
    <mergeCell ref="AG95:AM95"/>
    <mergeCell ref="AN96:AP96"/>
    <mergeCell ref="AG96:AM96"/>
    <mergeCell ref="AG94:AM94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R2:BE2"/>
    <mergeCell ref="E23:AN23"/>
    <mergeCell ref="AK26:AO26"/>
    <mergeCell ref="L28:P28"/>
    <mergeCell ref="W28:AE28"/>
    <mergeCell ref="AK28:AO28"/>
    <mergeCell ref="W29:AE29"/>
    <mergeCell ref="W32:AE32"/>
    <mergeCell ref="W30:AE30"/>
    <mergeCell ref="W31:AE31"/>
    <mergeCell ref="W33:AE33"/>
    <mergeCell ref="AK35:AO35"/>
    <mergeCell ref="C92:G92"/>
    <mergeCell ref="L85:AO85"/>
    <mergeCell ref="AM87:AN87"/>
    <mergeCell ref="I92:AF92"/>
    <mergeCell ref="AG92:AM92"/>
    <mergeCell ref="D95:H95"/>
    <mergeCell ref="J95:AF95"/>
    <mergeCell ref="D96:H96"/>
    <mergeCell ref="J96:AF96"/>
    <mergeCell ref="X35:AB35"/>
  </mergeCells>
  <hyperlinks>
    <hyperlink ref="A95" location="'01 - Rozpočet - 01 - Rozp...'!C2" display="/"/>
  </hyperlinks>
  <pageMargins left="0.39370078740157483" right="0.39370078740157483" top="0.39370078740157483" bottom="0.39370078740157483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69"/>
  <sheetViews>
    <sheetView showGridLines="0" topLeftCell="A158" workbookViewId="0">
      <selection activeCell="H156" sqref="H156:H16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14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3" t="s">
        <v>70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64</v>
      </c>
    </row>
    <row r="4" spans="1:46" ht="24.95" customHeight="1">
      <c r="B4" s="16"/>
      <c r="D4" s="17" t="s">
        <v>245</v>
      </c>
      <c r="L4" s="16"/>
      <c r="M4" s="82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206" t="str">
        <f>'Rekapitulácia stavby'!K6</f>
        <v>Chodníky pre peších v obci Soľ</v>
      </c>
      <c r="F7" s="207"/>
      <c r="G7" s="207"/>
      <c r="H7" s="207"/>
      <c r="L7" s="16"/>
    </row>
    <row r="8" spans="1:46" s="1" customFormat="1" ht="12" customHeight="1">
      <c r="B8" s="25"/>
      <c r="D8" s="22" t="s">
        <v>72</v>
      </c>
      <c r="L8" s="25"/>
    </row>
    <row r="9" spans="1:46" s="1" customFormat="1" ht="36.950000000000003" customHeight="1">
      <c r="B9" s="25"/>
      <c r="E9" s="208" t="s">
        <v>246</v>
      </c>
      <c r="F9" s="205"/>
      <c r="G9" s="205"/>
      <c r="H9" s="205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13</v>
      </c>
      <c r="F11" s="20" t="s">
        <v>1</v>
      </c>
      <c r="I11" s="22" t="s">
        <v>14</v>
      </c>
      <c r="J11" s="20" t="s">
        <v>1</v>
      </c>
      <c r="L11" s="25"/>
    </row>
    <row r="12" spans="1:46" s="1" customFormat="1" ht="12" customHeight="1">
      <c r="B12" s="25"/>
      <c r="D12" s="156" t="s">
        <v>239</v>
      </c>
      <c r="F12" s="20" t="s">
        <v>15</v>
      </c>
      <c r="I12" s="22" t="s">
        <v>16</v>
      </c>
      <c r="J12" s="45">
        <f>'Rekapitulácia stavby'!AN8</f>
        <v>43746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236</v>
      </c>
      <c r="I14" s="22" t="s">
        <v>17</v>
      </c>
      <c r="J14" s="20" t="str">
        <f>IF('Rekapitulácia stavby'!AN10="","",'Rekapitulácia stavby'!AN10)</f>
        <v/>
      </c>
      <c r="L14" s="25"/>
    </row>
    <row r="15" spans="1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18</v>
      </c>
      <c r="J15" s="20" t="str">
        <f>IF('Rekapitulácia stavby'!AN11="","",'Rekapitulácia stavby'!AN11)</f>
        <v/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19</v>
      </c>
      <c r="I17" s="22" t="s">
        <v>17</v>
      </c>
      <c r="J17" s="20" t="str">
        <f>'Rekapitulácia stavby'!AN13</f>
        <v/>
      </c>
      <c r="L17" s="25"/>
    </row>
    <row r="18" spans="2:12" s="1" customFormat="1" ht="18" customHeight="1">
      <c r="B18" s="25"/>
      <c r="E18" s="195" t="str">
        <f>'Rekapitulácia stavby'!E14</f>
        <v xml:space="preserve"> </v>
      </c>
      <c r="F18" s="195"/>
      <c r="G18" s="195"/>
      <c r="H18" s="195"/>
      <c r="I18" s="22" t="s">
        <v>18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20</v>
      </c>
      <c r="I20" s="22" t="s">
        <v>17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18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23</v>
      </c>
      <c r="I23" s="22" t="s">
        <v>17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18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24</v>
      </c>
      <c r="L26" s="25"/>
    </row>
    <row r="27" spans="2:12" s="7" customFormat="1" ht="16.5" customHeight="1">
      <c r="B27" s="83"/>
      <c r="E27" s="187" t="s">
        <v>1</v>
      </c>
      <c r="F27" s="187"/>
      <c r="G27" s="187"/>
      <c r="H27" s="187"/>
      <c r="L27" s="83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4" t="s">
        <v>25</v>
      </c>
      <c r="J30" s="59">
        <f>ROUND(J124,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27</v>
      </c>
      <c r="I32" s="28" t="s">
        <v>26</v>
      </c>
      <c r="J32" s="28" t="s">
        <v>28</v>
      </c>
      <c r="L32" s="25"/>
    </row>
    <row r="33" spans="2:12" s="1" customFormat="1" ht="14.45" customHeight="1">
      <c r="B33" s="25"/>
      <c r="D33" s="85" t="s">
        <v>29</v>
      </c>
      <c r="E33" s="22" t="s">
        <v>30</v>
      </c>
      <c r="F33" s="86">
        <f>ROUND((SUM(BE124:BE168)),  2)</f>
        <v>0</v>
      </c>
      <c r="I33" s="87">
        <v>0.2</v>
      </c>
      <c r="J33" s="86">
        <f>ROUND(((SUM(BE124:BE168))*I33),  2)</f>
        <v>0</v>
      </c>
      <c r="L33" s="25"/>
    </row>
    <row r="34" spans="2:12" s="1" customFormat="1" ht="14.45" customHeight="1">
      <c r="B34" s="25"/>
      <c r="E34" s="22" t="s">
        <v>31</v>
      </c>
      <c r="F34" s="86">
        <f>ROUND((SUM(BF124:BF168)),  2)</f>
        <v>0</v>
      </c>
      <c r="I34" s="87">
        <v>0.2</v>
      </c>
      <c r="J34" s="86">
        <f>ROUND(((SUM(BF124:BF168))*I34),  2)</f>
        <v>0</v>
      </c>
      <c r="L34" s="25"/>
    </row>
    <row r="35" spans="2:12" s="1" customFormat="1" ht="14.45" hidden="1" customHeight="1">
      <c r="B35" s="25"/>
      <c r="E35" s="22" t="s">
        <v>32</v>
      </c>
      <c r="F35" s="86">
        <f>ROUND((SUM(BG124:BG168)),  2)</f>
        <v>0</v>
      </c>
      <c r="I35" s="87">
        <v>0.2</v>
      </c>
      <c r="J35" s="86">
        <f>0</f>
        <v>0</v>
      </c>
      <c r="L35" s="25"/>
    </row>
    <row r="36" spans="2:12" s="1" customFormat="1" ht="14.45" hidden="1" customHeight="1">
      <c r="B36" s="25"/>
      <c r="E36" s="22" t="s">
        <v>33</v>
      </c>
      <c r="F36" s="86">
        <f>ROUND((SUM(BH124:BH168)),  2)</f>
        <v>0</v>
      </c>
      <c r="I36" s="87">
        <v>0.2</v>
      </c>
      <c r="J36" s="86">
        <f>0</f>
        <v>0</v>
      </c>
      <c r="L36" s="25"/>
    </row>
    <row r="37" spans="2:12" s="1" customFormat="1" ht="14.45" hidden="1" customHeight="1">
      <c r="B37" s="25"/>
      <c r="E37" s="22" t="s">
        <v>34</v>
      </c>
      <c r="F37" s="86">
        <f>ROUND((SUM(BI124:BI168)),  2)</f>
        <v>0</v>
      </c>
      <c r="I37" s="87">
        <v>0</v>
      </c>
      <c r="J37" s="86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8"/>
      <c r="D39" s="89" t="s">
        <v>35</v>
      </c>
      <c r="E39" s="50"/>
      <c r="F39" s="50"/>
      <c r="G39" s="90" t="s">
        <v>36</v>
      </c>
      <c r="H39" s="91" t="s">
        <v>37</v>
      </c>
      <c r="I39" s="50"/>
      <c r="J39" s="92">
        <f>SUM(J30:J37)</f>
        <v>0</v>
      </c>
      <c r="K39" s="93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38</v>
      </c>
      <c r="E50" s="35"/>
      <c r="F50" s="35"/>
      <c r="G50" s="34" t="s">
        <v>39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40</v>
      </c>
      <c r="E61" s="27"/>
      <c r="F61" s="94" t="s">
        <v>41</v>
      </c>
      <c r="G61" s="36" t="s">
        <v>40</v>
      </c>
      <c r="H61" s="27"/>
      <c r="I61" s="27"/>
      <c r="J61" s="95" t="s">
        <v>41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42</v>
      </c>
      <c r="E65" s="35"/>
      <c r="F65" s="35"/>
      <c r="G65" s="34" t="s">
        <v>43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40</v>
      </c>
      <c r="E76" s="27"/>
      <c r="F76" s="94" t="s">
        <v>41</v>
      </c>
      <c r="G76" s="36" t="s">
        <v>40</v>
      </c>
      <c r="H76" s="27"/>
      <c r="I76" s="27"/>
      <c r="J76" s="95" t="s">
        <v>41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8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206" t="str">
        <f>E7</f>
        <v>Chodníky pre peších v obci Soľ</v>
      </c>
      <c r="F85" s="207"/>
      <c r="G85" s="207"/>
      <c r="H85" s="207"/>
      <c r="L85" s="25"/>
    </row>
    <row r="86" spans="2:47" s="1" customFormat="1" ht="12" customHeight="1">
      <c r="B86" s="25"/>
      <c r="C86" s="22" t="s">
        <v>72</v>
      </c>
      <c r="L86" s="25"/>
    </row>
    <row r="87" spans="2:47" s="1" customFormat="1" ht="16.5" customHeight="1">
      <c r="B87" s="25"/>
      <c r="E87" s="178" t="str">
        <f>E9</f>
        <v xml:space="preserve"> 02 - Chodník pravá strana - Vetva "C"</v>
      </c>
      <c r="F87" s="205"/>
      <c r="G87" s="205"/>
      <c r="H87" s="205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156" t="s">
        <v>239</v>
      </c>
      <c r="F89" s="20" t="str">
        <f>F12</f>
        <v xml:space="preserve"> </v>
      </c>
      <c r="I89" s="22" t="s">
        <v>16</v>
      </c>
      <c r="J89" s="45">
        <f>IF(J12="","",J12)</f>
        <v>43746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156" t="s">
        <v>240</v>
      </c>
      <c r="F91" s="20" t="str">
        <f>E15</f>
        <v xml:space="preserve"> </v>
      </c>
      <c r="I91" s="22" t="s">
        <v>20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19</v>
      </c>
      <c r="F92" s="20" t="str">
        <f>IF(E18="","",E18)</f>
        <v xml:space="preserve"> </v>
      </c>
      <c r="I92" s="22" t="s">
        <v>23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6" t="s">
        <v>73</v>
      </c>
      <c r="D94" s="88"/>
      <c r="E94" s="88"/>
      <c r="F94" s="88"/>
      <c r="G94" s="88"/>
      <c r="H94" s="88"/>
      <c r="I94" s="88"/>
      <c r="J94" s="97" t="s">
        <v>74</v>
      </c>
      <c r="K94" s="88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8" t="s">
        <v>248</v>
      </c>
      <c r="J96" s="59">
        <f>J124</f>
        <v>0</v>
      </c>
      <c r="L96" s="25"/>
      <c r="AU96" s="13" t="s">
        <v>75</v>
      </c>
    </row>
    <row r="97" spans="2:12" s="8" customFormat="1" ht="24.95" customHeight="1">
      <c r="B97" s="99"/>
      <c r="D97" s="100" t="s">
        <v>76</v>
      </c>
      <c r="E97" s="101"/>
      <c r="F97" s="101"/>
      <c r="G97" s="101"/>
      <c r="H97" s="101"/>
      <c r="I97" s="101"/>
      <c r="J97" s="102">
        <f>J125</f>
        <v>0</v>
      </c>
      <c r="L97" s="99"/>
    </row>
    <row r="98" spans="2:12" s="9" customFormat="1" ht="19.899999999999999" customHeight="1">
      <c r="B98" s="103"/>
      <c r="D98" s="104" t="s">
        <v>77</v>
      </c>
      <c r="E98" s="105"/>
      <c r="F98" s="105"/>
      <c r="G98" s="105"/>
      <c r="H98" s="105"/>
      <c r="I98" s="105"/>
      <c r="J98" s="106">
        <f>J126</f>
        <v>0</v>
      </c>
      <c r="L98" s="103"/>
    </row>
    <row r="99" spans="2:12" s="9" customFormat="1" ht="19.899999999999999" customHeight="1">
      <c r="B99" s="103"/>
      <c r="D99" s="104" t="s">
        <v>78</v>
      </c>
      <c r="E99" s="105"/>
      <c r="F99" s="105"/>
      <c r="G99" s="105"/>
      <c r="H99" s="105"/>
      <c r="I99" s="105"/>
      <c r="J99" s="106">
        <f>J141</f>
        <v>0</v>
      </c>
      <c r="L99" s="103"/>
    </row>
    <row r="100" spans="2:12" s="9" customFormat="1" ht="19.899999999999999" customHeight="1">
      <c r="B100" s="103"/>
      <c r="D100" s="104" t="s">
        <v>79</v>
      </c>
      <c r="E100" s="105"/>
      <c r="F100" s="105"/>
      <c r="G100" s="105"/>
      <c r="H100" s="105"/>
      <c r="I100" s="105"/>
      <c r="J100" s="106">
        <f>J153</f>
        <v>0</v>
      </c>
      <c r="L100" s="103"/>
    </row>
    <row r="101" spans="2:12" s="9" customFormat="1" ht="19.899999999999999" customHeight="1">
      <c r="B101" s="103"/>
      <c r="D101" s="104" t="s">
        <v>80</v>
      </c>
      <c r="E101" s="105"/>
      <c r="F101" s="105"/>
      <c r="G101" s="105"/>
      <c r="H101" s="105"/>
      <c r="I101" s="105"/>
      <c r="J101" s="106">
        <f>J155</f>
        <v>0</v>
      </c>
      <c r="L101" s="103"/>
    </row>
    <row r="102" spans="2:12" s="9" customFormat="1" ht="19.899999999999999" customHeight="1">
      <c r="B102" s="103"/>
      <c r="D102" s="104" t="s">
        <v>81</v>
      </c>
      <c r="E102" s="105"/>
      <c r="F102" s="105"/>
      <c r="G102" s="105"/>
      <c r="H102" s="105"/>
      <c r="I102" s="105"/>
      <c r="J102" s="106">
        <f>J163</f>
        <v>0</v>
      </c>
      <c r="L102" s="163"/>
    </row>
    <row r="103" spans="2:12" s="8" customFormat="1" ht="24.95" customHeight="1">
      <c r="B103" s="99"/>
      <c r="D103" s="100" t="s">
        <v>82</v>
      </c>
      <c r="E103" s="101"/>
      <c r="F103" s="101"/>
      <c r="G103" s="101"/>
      <c r="H103" s="101"/>
      <c r="I103" s="101"/>
      <c r="J103" s="102">
        <f>J165</f>
        <v>0</v>
      </c>
      <c r="L103" s="99"/>
    </row>
    <row r="104" spans="2:12" s="9" customFormat="1" ht="19.899999999999999" customHeight="1">
      <c r="B104" s="103"/>
      <c r="D104" s="104" t="s">
        <v>83</v>
      </c>
      <c r="E104" s="105"/>
      <c r="F104" s="105"/>
      <c r="G104" s="105"/>
      <c r="H104" s="105"/>
      <c r="I104" s="105"/>
      <c r="J104" s="106">
        <f>J166</f>
        <v>0</v>
      </c>
      <c r="L104" s="103"/>
    </row>
    <row r="105" spans="2:12" s="1" customFormat="1" ht="21.75" customHeight="1">
      <c r="B105" s="25"/>
      <c r="L105" s="25"/>
    </row>
    <row r="106" spans="2:12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25"/>
    </row>
    <row r="110" spans="2:12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5"/>
    </row>
    <row r="111" spans="2:12" s="1" customFormat="1" ht="24.95" customHeight="1">
      <c r="B111" s="25"/>
      <c r="C111" s="17" t="s">
        <v>247</v>
      </c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12</v>
      </c>
      <c r="L113" s="25"/>
    </row>
    <row r="114" spans="2:65" s="1" customFormat="1" ht="16.5" customHeight="1">
      <c r="B114" s="25"/>
      <c r="E114" s="206" t="str">
        <f>E7</f>
        <v>Chodníky pre peších v obci Soľ</v>
      </c>
      <c r="F114" s="207"/>
      <c r="G114" s="207"/>
      <c r="H114" s="207"/>
      <c r="L114" s="25"/>
    </row>
    <row r="115" spans="2:65" s="1" customFormat="1" ht="12" customHeight="1">
      <c r="B115" s="25"/>
      <c r="C115" s="22" t="s">
        <v>72</v>
      </c>
      <c r="L115" s="25"/>
    </row>
    <row r="116" spans="2:65" s="1" customFormat="1" ht="16.5" customHeight="1">
      <c r="B116" s="25"/>
      <c r="E116" s="178" t="str">
        <f>E9</f>
        <v xml:space="preserve"> 02 - Chodník pravá strana - Vetva "C"</v>
      </c>
      <c r="F116" s="205"/>
      <c r="G116" s="205"/>
      <c r="H116" s="205"/>
      <c r="L116" s="25"/>
    </row>
    <row r="117" spans="2:65" s="1" customFormat="1" ht="6.95" customHeight="1">
      <c r="B117" s="25"/>
      <c r="L117" s="25"/>
    </row>
    <row r="118" spans="2:65" s="1" customFormat="1" ht="12" customHeight="1">
      <c r="B118" s="25"/>
      <c r="C118" s="156" t="s">
        <v>239</v>
      </c>
      <c r="F118" s="20" t="str">
        <f>F12</f>
        <v xml:space="preserve"> </v>
      </c>
      <c r="I118" s="22" t="s">
        <v>16</v>
      </c>
      <c r="J118" s="45">
        <f>IF(J12="","",J12)</f>
        <v>43746</v>
      </c>
      <c r="L118" s="25"/>
    </row>
    <row r="119" spans="2:65" s="1" customFormat="1" ht="6.95" customHeight="1">
      <c r="B119" s="25"/>
      <c r="L119" s="25"/>
    </row>
    <row r="120" spans="2:65" s="1" customFormat="1" ht="15.2" customHeight="1">
      <c r="B120" s="25"/>
      <c r="C120" s="156" t="s">
        <v>240</v>
      </c>
      <c r="F120" s="20" t="str">
        <f>E15</f>
        <v xml:space="preserve"> </v>
      </c>
      <c r="I120" s="22" t="s">
        <v>20</v>
      </c>
      <c r="J120" s="23" t="str">
        <f>E21</f>
        <v xml:space="preserve"> </v>
      </c>
      <c r="L120" s="25"/>
    </row>
    <row r="121" spans="2:65" s="1" customFormat="1" ht="15.2" customHeight="1">
      <c r="B121" s="25"/>
      <c r="C121" s="22" t="s">
        <v>19</v>
      </c>
      <c r="F121" s="20" t="str">
        <f>IF(E18="","",E18)</f>
        <v xml:space="preserve"> </v>
      </c>
      <c r="I121" s="22" t="s">
        <v>23</v>
      </c>
      <c r="J121" s="23" t="str">
        <f>E24</f>
        <v xml:space="preserve"> </v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07"/>
      <c r="C123" s="108" t="s">
        <v>84</v>
      </c>
      <c r="D123" s="109" t="s">
        <v>50</v>
      </c>
      <c r="E123" s="109" t="s">
        <v>46</v>
      </c>
      <c r="F123" s="109" t="s">
        <v>47</v>
      </c>
      <c r="G123" s="109" t="s">
        <v>85</v>
      </c>
      <c r="H123" s="109" t="s">
        <v>86</v>
      </c>
      <c r="I123" s="109" t="s">
        <v>87</v>
      </c>
      <c r="J123" s="110" t="s">
        <v>74</v>
      </c>
      <c r="K123" s="111" t="s">
        <v>88</v>
      </c>
      <c r="L123" s="107"/>
      <c r="M123" s="52" t="s">
        <v>1</v>
      </c>
      <c r="N123" s="53" t="s">
        <v>29</v>
      </c>
      <c r="O123" s="53" t="s">
        <v>89</v>
      </c>
      <c r="P123" s="53" t="s">
        <v>90</v>
      </c>
      <c r="Q123" s="53" t="s">
        <v>91</v>
      </c>
      <c r="R123" s="53" t="s">
        <v>92</v>
      </c>
      <c r="S123" s="53" t="s">
        <v>93</v>
      </c>
      <c r="T123" s="54" t="s">
        <v>94</v>
      </c>
    </row>
    <row r="124" spans="2:65" s="1" customFormat="1" ht="22.9" customHeight="1">
      <c r="B124" s="25"/>
      <c r="C124" s="57" t="s">
        <v>248</v>
      </c>
      <c r="J124" s="112">
        <f>BK124</f>
        <v>0</v>
      </c>
      <c r="L124" s="25"/>
      <c r="M124" s="55"/>
      <c r="N124" s="46"/>
      <c r="O124" s="46"/>
      <c r="P124" s="113">
        <f>P125+P165</f>
        <v>0</v>
      </c>
      <c r="Q124" s="46"/>
      <c r="R124" s="113">
        <f>R125+R165</f>
        <v>500.86722543639166</v>
      </c>
      <c r="S124" s="46"/>
      <c r="T124" s="114">
        <f>T125+T165</f>
        <v>0</v>
      </c>
      <c r="AT124" s="13" t="s">
        <v>63</v>
      </c>
      <c r="AU124" s="13" t="s">
        <v>75</v>
      </c>
      <c r="BK124" s="115">
        <f>BK125+BK165</f>
        <v>0</v>
      </c>
    </row>
    <row r="125" spans="2:65" s="11" customFormat="1" ht="25.9" customHeight="1">
      <c r="B125" s="116"/>
      <c r="D125" s="117" t="s">
        <v>63</v>
      </c>
      <c r="E125" s="118" t="s">
        <v>95</v>
      </c>
      <c r="F125" s="118" t="s">
        <v>96</v>
      </c>
      <c r="J125" s="119">
        <f>BK125</f>
        <v>0</v>
      </c>
      <c r="L125" s="116"/>
      <c r="M125" s="120"/>
      <c r="N125" s="121"/>
      <c r="O125" s="121"/>
      <c r="P125" s="122">
        <f>P126+P141+P153+P155+P163</f>
        <v>0</v>
      </c>
      <c r="Q125" s="121"/>
      <c r="R125" s="122">
        <f>R126+R141+R153+R155+R163</f>
        <v>500.86722543639166</v>
      </c>
      <c r="S125" s="121"/>
      <c r="T125" s="123">
        <f>T126+T141+T153+T155+T163</f>
        <v>0</v>
      </c>
      <c r="AR125" s="117" t="s">
        <v>69</v>
      </c>
      <c r="AT125" s="124" t="s">
        <v>63</v>
      </c>
      <c r="AU125" s="124" t="s">
        <v>64</v>
      </c>
      <c r="AY125" s="117" t="s">
        <v>97</v>
      </c>
      <c r="BK125" s="125">
        <f>BK126+BK141+BK153+BK155+BK163</f>
        <v>0</v>
      </c>
    </row>
    <row r="126" spans="2:65" s="11" customFormat="1" ht="22.9" customHeight="1">
      <c r="B126" s="116"/>
      <c r="D126" s="117" t="s">
        <v>63</v>
      </c>
      <c r="E126" s="126" t="s">
        <v>69</v>
      </c>
      <c r="F126" s="126" t="s">
        <v>98</v>
      </c>
      <c r="J126" s="127">
        <f>BK126</f>
        <v>0</v>
      </c>
      <c r="L126" s="116"/>
      <c r="M126" s="120"/>
      <c r="N126" s="121"/>
      <c r="O126" s="121"/>
      <c r="P126" s="122">
        <f>SUM(P127:P140)</f>
        <v>0</v>
      </c>
      <c r="Q126" s="121"/>
      <c r="R126" s="122">
        <f>SUM(R127:R140)</f>
        <v>0</v>
      </c>
      <c r="S126" s="121"/>
      <c r="T126" s="123">
        <f>SUM(T127:T140)</f>
        <v>0</v>
      </c>
      <c r="V126" s="160"/>
      <c r="AR126" s="117" t="s">
        <v>69</v>
      </c>
      <c r="AT126" s="124" t="s">
        <v>63</v>
      </c>
      <c r="AU126" s="124" t="s">
        <v>69</v>
      </c>
      <c r="AY126" s="117" t="s">
        <v>97</v>
      </c>
      <c r="BK126" s="125">
        <f>SUM(BK127:BK140)</f>
        <v>0</v>
      </c>
    </row>
    <row r="127" spans="2:65" s="1" customFormat="1" ht="24" customHeight="1">
      <c r="B127" s="128"/>
      <c r="C127" s="129" t="s">
        <v>69</v>
      </c>
      <c r="D127" s="129" t="s">
        <v>99</v>
      </c>
      <c r="E127" s="130" t="s">
        <v>100</v>
      </c>
      <c r="F127" s="131" t="s">
        <v>101</v>
      </c>
      <c r="G127" s="132" t="s">
        <v>102</v>
      </c>
      <c r="H127" s="154">
        <v>549.65</v>
      </c>
      <c r="I127" s="133">
        <v>0</v>
      </c>
      <c r="J127" s="133">
        <f t="shared" ref="J127:J140" si="0">ROUND(I127*H127,3)</f>
        <v>0</v>
      </c>
      <c r="K127" s="131" t="s">
        <v>1</v>
      </c>
      <c r="L127" s="25"/>
      <c r="M127" s="134" t="s">
        <v>1</v>
      </c>
      <c r="N127" s="135" t="s">
        <v>31</v>
      </c>
      <c r="O127" s="136">
        <v>0</v>
      </c>
      <c r="P127" s="136">
        <f t="shared" ref="P127:P140" si="1">O127*H127</f>
        <v>0</v>
      </c>
      <c r="Q127" s="136">
        <v>0</v>
      </c>
      <c r="R127" s="136">
        <f t="shared" ref="R127:R140" si="2">Q127*H127</f>
        <v>0</v>
      </c>
      <c r="S127" s="136">
        <v>0</v>
      </c>
      <c r="T127" s="137">
        <f t="shared" ref="T127:T140" si="3">S127*H127</f>
        <v>0</v>
      </c>
      <c r="AR127" s="138" t="s">
        <v>103</v>
      </c>
      <c r="AT127" s="138" t="s">
        <v>99</v>
      </c>
      <c r="AU127" s="138" t="s">
        <v>104</v>
      </c>
      <c r="AY127" s="13" t="s">
        <v>97</v>
      </c>
      <c r="BE127" s="139">
        <f t="shared" ref="BE127:BE140" si="4">IF(N127="základná",J127,0)</f>
        <v>0</v>
      </c>
      <c r="BF127" s="139">
        <f t="shared" ref="BF127:BF140" si="5">IF(N127="znížená",J127,0)</f>
        <v>0</v>
      </c>
      <c r="BG127" s="139">
        <f t="shared" ref="BG127:BG140" si="6">IF(N127="zákl. prenesená",J127,0)</f>
        <v>0</v>
      </c>
      <c r="BH127" s="139">
        <f t="shared" ref="BH127:BH140" si="7">IF(N127="zníž. prenesená",J127,0)</f>
        <v>0</v>
      </c>
      <c r="BI127" s="139">
        <f t="shared" ref="BI127:BI140" si="8">IF(N127="nulová",J127,0)</f>
        <v>0</v>
      </c>
      <c r="BJ127" s="13" t="s">
        <v>104</v>
      </c>
      <c r="BK127" s="140">
        <f t="shared" ref="BK127:BK140" si="9">ROUND(I127*H127,3)</f>
        <v>0</v>
      </c>
      <c r="BL127" s="13" t="s">
        <v>103</v>
      </c>
      <c r="BM127" s="138" t="s">
        <v>104</v>
      </c>
    </row>
    <row r="128" spans="2:65" s="1" customFormat="1" ht="24" customHeight="1">
      <c r="B128" s="128"/>
      <c r="C128" s="129" t="s">
        <v>104</v>
      </c>
      <c r="D128" s="129" t="s">
        <v>99</v>
      </c>
      <c r="E128" s="130" t="s">
        <v>105</v>
      </c>
      <c r="F128" s="131" t="s">
        <v>106</v>
      </c>
      <c r="G128" s="132" t="s">
        <v>102</v>
      </c>
      <c r="H128" s="154">
        <v>549.65</v>
      </c>
      <c r="I128" s="133">
        <v>0</v>
      </c>
      <c r="J128" s="133">
        <f t="shared" si="0"/>
        <v>0</v>
      </c>
      <c r="K128" s="131" t="s">
        <v>1</v>
      </c>
      <c r="L128" s="25"/>
      <c r="M128" s="134" t="s">
        <v>1</v>
      </c>
      <c r="N128" s="135" t="s">
        <v>31</v>
      </c>
      <c r="O128" s="136">
        <v>0</v>
      </c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AR128" s="138" t="s">
        <v>103</v>
      </c>
      <c r="AT128" s="138" t="s">
        <v>99</v>
      </c>
      <c r="AU128" s="138" t="s">
        <v>104</v>
      </c>
      <c r="AY128" s="13" t="s">
        <v>97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3" t="s">
        <v>104</v>
      </c>
      <c r="BK128" s="140">
        <f t="shared" si="9"/>
        <v>0</v>
      </c>
      <c r="BL128" s="13" t="s">
        <v>103</v>
      </c>
      <c r="BM128" s="138" t="s">
        <v>103</v>
      </c>
    </row>
    <row r="129" spans="2:65" s="1" customFormat="1" ht="24" customHeight="1">
      <c r="B129" s="128"/>
      <c r="C129" s="129" t="s">
        <v>107</v>
      </c>
      <c r="D129" s="129" t="s">
        <v>99</v>
      </c>
      <c r="E129" s="130" t="s">
        <v>108</v>
      </c>
      <c r="F129" s="131" t="s">
        <v>109</v>
      </c>
      <c r="G129" s="132" t="s">
        <v>102</v>
      </c>
      <c r="H129" s="154">
        <v>549.65</v>
      </c>
      <c r="I129" s="133">
        <v>0</v>
      </c>
      <c r="J129" s="133">
        <f t="shared" si="0"/>
        <v>0</v>
      </c>
      <c r="K129" s="131" t="s">
        <v>1</v>
      </c>
      <c r="L129" s="25"/>
      <c r="M129" s="134" t="s">
        <v>1</v>
      </c>
      <c r="N129" s="135" t="s">
        <v>31</v>
      </c>
      <c r="O129" s="136">
        <v>0</v>
      </c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AR129" s="138" t="s">
        <v>103</v>
      </c>
      <c r="AT129" s="138" t="s">
        <v>99</v>
      </c>
      <c r="AU129" s="138" t="s">
        <v>104</v>
      </c>
      <c r="AY129" s="13" t="s">
        <v>97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3" t="s">
        <v>104</v>
      </c>
      <c r="BK129" s="140">
        <f t="shared" si="9"/>
        <v>0</v>
      </c>
      <c r="BL129" s="13" t="s">
        <v>103</v>
      </c>
      <c r="BM129" s="138" t="s">
        <v>110</v>
      </c>
    </row>
    <row r="130" spans="2:65" s="1" customFormat="1" ht="24" customHeight="1">
      <c r="B130" s="128"/>
      <c r="C130" s="129" t="s">
        <v>103</v>
      </c>
      <c r="D130" s="129" t="s">
        <v>99</v>
      </c>
      <c r="E130" s="130" t="s">
        <v>111</v>
      </c>
      <c r="F130" s="131" t="s">
        <v>112</v>
      </c>
      <c r="G130" s="132" t="s">
        <v>113</v>
      </c>
      <c r="H130" s="154">
        <v>284.31</v>
      </c>
      <c r="I130" s="133">
        <v>0</v>
      </c>
      <c r="J130" s="133">
        <f t="shared" si="0"/>
        <v>0</v>
      </c>
      <c r="K130" s="131" t="s">
        <v>1</v>
      </c>
      <c r="L130" s="165"/>
      <c r="M130" s="134" t="s">
        <v>1</v>
      </c>
      <c r="N130" s="135" t="s">
        <v>31</v>
      </c>
      <c r="O130" s="136">
        <v>0</v>
      </c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AR130" s="138" t="s">
        <v>103</v>
      </c>
      <c r="AT130" s="138" t="s">
        <v>99</v>
      </c>
      <c r="AU130" s="138" t="s">
        <v>104</v>
      </c>
      <c r="AY130" s="13" t="s">
        <v>97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3" t="s">
        <v>104</v>
      </c>
      <c r="BK130" s="140">
        <f t="shared" si="9"/>
        <v>0</v>
      </c>
      <c r="BL130" s="13" t="s">
        <v>103</v>
      </c>
      <c r="BM130" s="138" t="s">
        <v>114</v>
      </c>
    </row>
    <row r="131" spans="2:65" s="1" customFormat="1" ht="24" customHeight="1">
      <c r="B131" s="128"/>
      <c r="C131" s="129" t="s">
        <v>115</v>
      </c>
      <c r="D131" s="129" t="s">
        <v>99</v>
      </c>
      <c r="E131" s="130" t="s">
        <v>116</v>
      </c>
      <c r="F131" s="131" t="s">
        <v>117</v>
      </c>
      <c r="G131" s="132" t="s">
        <v>118</v>
      </c>
      <c r="H131" s="133">
        <v>58.08</v>
      </c>
      <c r="I131" s="133">
        <v>0</v>
      </c>
      <c r="J131" s="133">
        <f t="shared" si="0"/>
        <v>0</v>
      </c>
      <c r="K131" s="131" t="s">
        <v>1</v>
      </c>
      <c r="L131" s="25"/>
      <c r="M131" s="134" t="s">
        <v>1</v>
      </c>
      <c r="N131" s="135" t="s">
        <v>31</v>
      </c>
      <c r="O131" s="136">
        <v>0</v>
      </c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AR131" s="138" t="s">
        <v>103</v>
      </c>
      <c r="AT131" s="138" t="s">
        <v>99</v>
      </c>
      <c r="AU131" s="138" t="s">
        <v>104</v>
      </c>
      <c r="AY131" s="13" t="s">
        <v>97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3" t="s">
        <v>104</v>
      </c>
      <c r="BK131" s="140">
        <f t="shared" si="9"/>
        <v>0</v>
      </c>
      <c r="BL131" s="13" t="s">
        <v>103</v>
      </c>
      <c r="BM131" s="138" t="s">
        <v>119</v>
      </c>
    </row>
    <row r="132" spans="2:65" s="1" customFormat="1" ht="16.5" customHeight="1">
      <c r="B132" s="128"/>
      <c r="C132" s="129" t="s">
        <v>110</v>
      </c>
      <c r="D132" s="129" t="s">
        <v>99</v>
      </c>
      <c r="E132" s="130" t="s">
        <v>120</v>
      </c>
      <c r="F132" s="131" t="s">
        <v>121</v>
      </c>
      <c r="G132" s="132" t="s">
        <v>118</v>
      </c>
      <c r="H132" s="133">
        <v>58.08</v>
      </c>
      <c r="I132" s="133">
        <v>0</v>
      </c>
      <c r="J132" s="133">
        <f t="shared" si="0"/>
        <v>0</v>
      </c>
      <c r="K132" s="131" t="s">
        <v>1</v>
      </c>
      <c r="L132" s="25"/>
      <c r="M132" s="134" t="s">
        <v>1</v>
      </c>
      <c r="N132" s="135" t="s">
        <v>31</v>
      </c>
      <c r="O132" s="136">
        <v>0</v>
      </c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AR132" s="138" t="s">
        <v>103</v>
      </c>
      <c r="AT132" s="138" t="s">
        <v>99</v>
      </c>
      <c r="AU132" s="138" t="s">
        <v>104</v>
      </c>
      <c r="AY132" s="13" t="s">
        <v>97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3" t="s">
        <v>104</v>
      </c>
      <c r="BK132" s="140">
        <f t="shared" si="9"/>
        <v>0</v>
      </c>
      <c r="BL132" s="13" t="s">
        <v>103</v>
      </c>
      <c r="BM132" s="138" t="s">
        <v>122</v>
      </c>
    </row>
    <row r="133" spans="2:65" s="1" customFormat="1" ht="16.5" customHeight="1">
      <c r="B133" s="128"/>
      <c r="C133" s="129" t="s">
        <v>123</v>
      </c>
      <c r="D133" s="129" t="s">
        <v>99</v>
      </c>
      <c r="E133" s="130" t="s">
        <v>124</v>
      </c>
      <c r="F133" s="131" t="s">
        <v>125</v>
      </c>
      <c r="G133" s="132" t="s">
        <v>118</v>
      </c>
      <c r="H133" s="133">
        <v>63.62</v>
      </c>
      <c r="I133" s="133">
        <v>0</v>
      </c>
      <c r="J133" s="133">
        <f t="shared" si="0"/>
        <v>0</v>
      </c>
      <c r="K133" s="131" t="s">
        <v>1</v>
      </c>
      <c r="L133" s="25"/>
      <c r="M133" s="134" t="s">
        <v>1</v>
      </c>
      <c r="N133" s="135" t="s">
        <v>31</v>
      </c>
      <c r="O133" s="136">
        <v>0</v>
      </c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AR133" s="138" t="s">
        <v>103</v>
      </c>
      <c r="AT133" s="138" t="s">
        <v>99</v>
      </c>
      <c r="AU133" s="138" t="s">
        <v>104</v>
      </c>
      <c r="AY133" s="13" t="s">
        <v>97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3" t="s">
        <v>104</v>
      </c>
      <c r="BK133" s="140">
        <f t="shared" si="9"/>
        <v>0</v>
      </c>
      <c r="BL133" s="13" t="s">
        <v>103</v>
      </c>
      <c r="BM133" s="138" t="s">
        <v>126</v>
      </c>
    </row>
    <row r="134" spans="2:65" s="1" customFormat="1" ht="16.5" customHeight="1">
      <c r="B134" s="128"/>
      <c r="C134" s="129" t="s">
        <v>114</v>
      </c>
      <c r="D134" s="129" t="s">
        <v>99</v>
      </c>
      <c r="E134" s="130" t="s">
        <v>127</v>
      </c>
      <c r="F134" s="131" t="s">
        <v>121</v>
      </c>
      <c r="G134" s="132" t="s">
        <v>118</v>
      </c>
      <c r="H134" s="133">
        <v>63.62</v>
      </c>
      <c r="I134" s="133">
        <v>0</v>
      </c>
      <c r="J134" s="133">
        <f t="shared" si="0"/>
        <v>0</v>
      </c>
      <c r="K134" s="131" t="s">
        <v>1</v>
      </c>
      <c r="L134" s="25"/>
      <c r="M134" s="134" t="s">
        <v>1</v>
      </c>
      <c r="N134" s="135" t="s">
        <v>31</v>
      </c>
      <c r="O134" s="136">
        <v>0</v>
      </c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AR134" s="138" t="s">
        <v>103</v>
      </c>
      <c r="AT134" s="138" t="s">
        <v>99</v>
      </c>
      <c r="AU134" s="138" t="s">
        <v>104</v>
      </c>
      <c r="AY134" s="13" t="s">
        <v>97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3" t="s">
        <v>104</v>
      </c>
      <c r="BK134" s="140">
        <f t="shared" si="9"/>
        <v>0</v>
      </c>
      <c r="BL134" s="13" t="s">
        <v>103</v>
      </c>
      <c r="BM134" s="138" t="s">
        <v>128</v>
      </c>
    </row>
    <row r="135" spans="2:65" s="1" customFormat="1" ht="24" customHeight="1">
      <c r="B135" s="128"/>
      <c r="C135" s="129" t="s">
        <v>129</v>
      </c>
      <c r="D135" s="129" t="s">
        <v>99</v>
      </c>
      <c r="E135" s="130" t="s">
        <v>130</v>
      </c>
      <c r="F135" s="131" t="s">
        <v>131</v>
      </c>
      <c r="G135" s="132" t="s">
        <v>118</v>
      </c>
      <c r="H135" s="133">
        <v>121.7</v>
      </c>
      <c r="I135" s="133">
        <v>0</v>
      </c>
      <c r="J135" s="133">
        <f t="shared" si="0"/>
        <v>0</v>
      </c>
      <c r="K135" s="131" t="s">
        <v>1</v>
      </c>
      <c r="L135" s="25"/>
      <c r="M135" s="134" t="s">
        <v>1</v>
      </c>
      <c r="N135" s="135" t="s">
        <v>31</v>
      </c>
      <c r="O135" s="136">
        <v>0</v>
      </c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AR135" s="138" t="s">
        <v>103</v>
      </c>
      <c r="AT135" s="138" t="s">
        <v>99</v>
      </c>
      <c r="AU135" s="138" t="s">
        <v>104</v>
      </c>
      <c r="AY135" s="13" t="s">
        <v>97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3" t="s">
        <v>104</v>
      </c>
      <c r="BK135" s="140">
        <f t="shared" si="9"/>
        <v>0</v>
      </c>
      <c r="BL135" s="13" t="s">
        <v>103</v>
      </c>
      <c r="BM135" s="138" t="s">
        <v>132</v>
      </c>
    </row>
    <row r="136" spans="2:65" s="1" customFormat="1" ht="36" customHeight="1">
      <c r="B136" s="128"/>
      <c r="C136" s="129" t="s">
        <v>119</v>
      </c>
      <c r="D136" s="129" t="s">
        <v>99</v>
      </c>
      <c r="E136" s="130" t="s">
        <v>133</v>
      </c>
      <c r="F136" s="131" t="s">
        <v>134</v>
      </c>
      <c r="G136" s="132" t="s">
        <v>118</v>
      </c>
      <c r="H136" s="133">
        <v>121.7</v>
      </c>
      <c r="I136" s="133">
        <v>0</v>
      </c>
      <c r="J136" s="133">
        <f t="shared" si="0"/>
        <v>0</v>
      </c>
      <c r="K136" s="131" t="s">
        <v>1</v>
      </c>
      <c r="L136" s="25"/>
      <c r="M136" s="134" t="s">
        <v>1</v>
      </c>
      <c r="N136" s="135" t="s">
        <v>31</v>
      </c>
      <c r="O136" s="136">
        <v>0</v>
      </c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AR136" s="138" t="s">
        <v>103</v>
      </c>
      <c r="AT136" s="138" t="s">
        <v>99</v>
      </c>
      <c r="AU136" s="138" t="s">
        <v>104</v>
      </c>
      <c r="AY136" s="13" t="s">
        <v>97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3" t="s">
        <v>104</v>
      </c>
      <c r="BK136" s="140">
        <f t="shared" si="9"/>
        <v>0</v>
      </c>
      <c r="BL136" s="13" t="s">
        <v>103</v>
      </c>
      <c r="BM136" s="138" t="s">
        <v>7</v>
      </c>
    </row>
    <row r="137" spans="2:65" s="1" customFormat="1" ht="24" customHeight="1">
      <c r="B137" s="128"/>
      <c r="C137" s="129" t="s">
        <v>135</v>
      </c>
      <c r="D137" s="129" t="s">
        <v>99</v>
      </c>
      <c r="E137" s="130" t="s">
        <v>136</v>
      </c>
      <c r="F137" s="131" t="s">
        <v>137</v>
      </c>
      <c r="G137" s="132" t="s">
        <v>118</v>
      </c>
      <c r="H137" s="133">
        <v>851.9</v>
      </c>
      <c r="I137" s="133">
        <v>0</v>
      </c>
      <c r="J137" s="133">
        <f t="shared" si="0"/>
        <v>0</v>
      </c>
      <c r="K137" s="131" t="s">
        <v>1</v>
      </c>
      <c r="L137" s="25"/>
      <c r="M137" s="134" t="s">
        <v>1</v>
      </c>
      <c r="N137" s="135" t="s">
        <v>31</v>
      </c>
      <c r="O137" s="136">
        <v>0</v>
      </c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AR137" s="138" t="s">
        <v>103</v>
      </c>
      <c r="AT137" s="138" t="s">
        <v>99</v>
      </c>
      <c r="AU137" s="138" t="s">
        <v>104</v>
      </c>
      <c r="AY137" s="13" t="s">
        <v>97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3" t="s">
        <v>104</v>
      </c>
      <c r="BK137" s="140">
        <f t="shared" si="9"/>
        <v>0</v>
      </c>
      <c r="BL137" s="13" t="s">
        <v>103</v>
      </c>
      <c r="BM137" s="138" t="s">
        <v>138</v>
      </c>
    </row>
    <row r="138" spans="2:65" s="1" customFormat="1" ht="24" customHeight="1">
      <c r="B138" s="128"/>
      <c r="C138" s="129" t="s">
        <v>122</v>
      </c>
      <c r="D138" s="129" t="s">
        <v>99</v>
      </c>
      <c r="E138" s="130" t="s">
        <v>139</v>
      </c>
      <c r="F138" s="131" t="s">
        <v>140</v>
      </c>
      <c r="G138" s="132" t="s">
        <v>141</v>
      </c>
      <c r="H138" s="133">
        <v>243.4</v>
      </c>
      <c r="I138" s="133">
        <v>0</v>
      </c>
      <c r="J138" s="133">
        <f t="shared" si="0"/>
        <v>0</v>
      </c>
      <c r="K138" s="131" t="s">
        <v>1</v>
      </c>
      <c r="L138" s="25"/>
      <c r="M138" s="134" t="s">
        <v>1</v>
      </c>
      <c r="N138" s="135" t="s">
        <v>31</v>
      </c>
      <c r="O138" s="136">
        <v>0</v>
      </c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AR138" s="138" t="s">
        <v>103</v>
      </c>
      <c r="AT138" s="138" t="s">
        <v>99</v>
      </c>
      <c r="AU138" s="138" t="s">
        <v>104</v>
      </c>
      <c r="AY138" s="13" t="s">
        <v>97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3" t="s">
        <v>104</v>
      </c>
      <c r="BK138" s="140">
        <f t="shared" si="9"/>
        <v>0</v>
      </c>
      <c r="BL138" s="13" t="s">
        <v>103</v>
      </c>
      <c r="BM138" s="138" t="s">
        <v>142</v>
      </c>
    </row>
    <row r="139" spans="2:65" s="1" customFormat="1" ht="16.5" customHeight="1">
      <c r="B139" s="128"/>
      <c r="C139" s="129" t="s">
        <v>143</v>
      </c>
      <c r="D139" s="129" t="s">
        <v>99</v>
      </c>
      <c r="E139" s="130" t="s">
        <v>144</v>
      </c>
      <c r="F139" s="131" t="s">
        <v>145</v>
      </c>
      <c r="G139" s="132" t="s">
        <v>141</v>
      </c>
      <c r="H139" s="133">
        <v>243.4</v>
      </c>
      <c r="I139" s="133">
        <v>0</v>
      </c>
      <c r="J139" s="133">
        <f t="shared" si="0"/>
        <v>0</v>
      </c>
      <c r="K139" s="131" t="s">
        <v>1</v>
      </c>
      <c r="L139" s="25"/>
      <c r="M139" s="134" t="s">
        <v>1</v>
      </c>
      <c r="N139" s="135" t="s">
        <v>31</v>
      </c>
      <c r="O139" s="136">
        <v>0</v>
      </c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AR139" s="138" t="s">
        <v>103</v>
      </c>
      <c r="AT139" s="138" t="s">
        <v>99</v>
      </c>
      <c r="AU139" s="138" t="s">
        <v>104</v>
      </c>
      <c r="AY139" s="13" t="s">
        <v>97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3" t="s">
        <v>104</v>
      </c>
      <c r="BK139" s="140">
        <f t="shared" si="9"/>
        <v>0</v>
      </c>
      <c r="BL139" s="13" t="s">
        <v>103</v>
      </c>
      <c r="BM139" s="138" t="s">
        <v>146</v>
      </c>
    </row>
    <row r="140" spans="2:65" s="1" customFormat="1" ht="16.5" customHeight="1">
      <c r="B140" s="128"/>
      <c r="C140" s="129" t="s">
        <v>126</v>
      </c>
      <c r="D140" s="129" t="s">
        <v>99</v>
      </c>
      <c r="E140" s="130" t="s">
        <v>147</v>
      </c>
      <c r="F140" s="131" t="s">
        <v>148</v>
      </c>
      <c r="G140" s="132" t="s">
        <v>102</v>
      </c>
      <c r="H140" s="133">
        <v>610.24</v>
      </c>
      <c r="I140" s="133">
        <v>0</v>
      </c>
      <c r="J140" s="133">
        <f t="shared" si="0"/>
        <v>0</v>
      </c>
      <c r="K140" s="131" t="s">
        <v>1</v>
      </c>
      <c r="L140" s="161"/>
      <c r="M140" s="134" t="s">
        <v>1</v>
      </c>
      <c r="N140" s="135" t="s">
        <v>31</v>
      </c>
      <c r="O140" s="136">
        <v>0</v>
      </c>
      <c r="P140" s="136">
        <f t="shared" si="1"/>
        <v>0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AR140" s="138" t="s">
        <v>103</v>
      </c>
      <c r="AT140" s="138" t="s">
        <v>99</v>
      </c>
      <c r="AU140" s="138" t="s">
        <v>104</v>
      </c>
      <c r="AY140" s="13" t="s">
        <v>97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3" t="s">
        <v>104</v>
      </c>
      <c r="BK140" s="140">
        <f t="shared" si="9"/>
        <v>0</v>
      </c>
      <c r="BL140" s="13" t="s">
        <v>103</v>
      </c>
      <c r="BM140" s="138" t="s">
        <v>149</v>
      </c>
    </row>
    <row r="141" spans="2:65" s="11" customFormat="1" ht="22.9" customHeight="1">
      <c r="B141" s="116"/>
      <c r="D141" s="117" t="s">
        <v>63</v>
      </c>
      <c r="E141" s="126" t="s">
        <v>115</v>
      </c>
      <c r="F141" s="126" t="s">
        <v>150</v>
      </c>
      <c r="J141" s="127">
        <f>BK141</f>
        <v>0</v>
      </c>
      <c r="L141" s="116"/>
      <c r="M141" s="120"/>
      <c r="N141" s="121"/>
      <c r="O141" s="121"/>
      <c r="P141" s="122">
        <f>SUM(P142:P152)</f>
        <v>0</v>
      </c>
      <c r="Q141" s="121"/>
      <c r="R141" s="122">
        <f>SUM(R142:R152)</f>
        <v>498.11430543639165</v>
      </c>
      <c r="S141" s="121"/>
      <c r="T141" s="123">
        <f>SUM(T142:T152)</f>
        <v>0</v>
      </c>
      <c r="AR141" s="117" t="s">
        <v>69</v>
      </c>
      <c r="AT141" s="124" t="s">
        <v>63</v>
      </c>
      <c r="AU141" s="124" t="s">
        <v>69</v>
      </c>
      <c r="AY141" s="117" t="s">
        <v>97</v>
      </c>
      <c r="BK141" s="125">
        <f>SUM(BK142:BK152)</f>
        <v>0</v>
      </c>
    </row>
    <row r="142" spans="2:65" s="1" customFormat="1" ht="24" customHeight="1">
      <c r="B142" s="128"/>
      <c r="C142" s="129" t="s">
        <v>151</v>
      </c>
      <c r="D142" s="129" t="s">
        <v>99</v>
      </c>
      <c r="E142" s="130" t="s">
        <v>152</v>
      </c>
      <c r="F142" s="131" t="s">
        <v>153</v>
      </c>
      <c r="G142" s="132" t="s">
        <v>102</v>
      </c>
      <c r="H142" s="133">
        <v>159.04</v>
      </c>
      <c r="I142" s="133">
        <v>0</v>
      </c>
      <c r="J142" s="133">
        <f t="shared" ref="J142:J152" si="10">ROUND(I142*H142,3)</f>
        <v>0</v>
      </c>
      <c r="K142" s="131" t="s">
        <v>1</v>
      </c>
      <c r="L142" s="25"/>
      <c r="M142" s="134" t="s">
        <v>1</v>
      </c>
      <c r="N142" s="135" t="s">
        <v>31</v>
      </c>
      <c r="O142" s="136">
        <v>0</v>
      </c>
      <c r="P142" s="136">
        <f t="shared" ref="P142:P152" si="11">O142*H142</f>
        <v>0</v>
      </c>
      <c r="Q142" s="136">
        <v>0.18906998239436601</v>
      </c>
      <c r="R142" s="136">
        <f t="shared" ref="R142:R152" si="12">Q142*H142</f>
        <v>30.069689999999969</v>
      </c>
      <c r="S142" s="136">
        <v>0</v>
      </c>
      <c r="T142" s="137">
        <f t="shared" ref="T142:T152" si="13">S142*H142</f>
        <v>0</v>
      </c>
      <c r="AR142" s="138" t="s">
        <v>103</v>
      </c>
      <c r="AT142" s="138" t="s">
        <v>99</v>
      </c>
      <c r="AU142" s="138" t="s">
        <v>104</v>
      </c>
      <c r="AY142" s="13" t="s">
        <v>97</v>
      </c>
      <c r="BE142" s="139">
        <f t="shared" ref="BE142:BE152" si="14">IF(N142="základná",J142,0)</f>
        <v>0</v>
      </c>
      <c r="BF142" s="139">
        <f t="shared" ref="BF142:BF152" si="15">IF(N142="znížená",J142,0)</f>
        <v>0</v>
      </c>
      <c r="BG142" s="139">
        <f t="shared" ref="BG142:BG152" si="16">IF(N142="zákl. prenesená",J142,0)</f>
        <v>0</v>
      </c>
      <c r="BH142" s="139">
        <f t="shared" ref="BH142:BH152" si="17">IF(N142="zníž. prenesená",J142,0)</f>
        <v>0</v>
      </c>
      <c r="BI142" s="139">
        <f t="shared" ref="BI142:BI152" si="18">IF(N142="nulová",J142,0)</f>
        <v>0</v>
      </c>
      <c r="BJ142" s="13" t="s">
        <v>104</v>
      </c>
      <c r="BK142" s="140">
        <f t="shared" ref="BK142:BK152" si="19">ROUND(I142*H142,3)</f>
        <v>0</v>
      </c>
      <c r="BL142" s="13" t="s">
        <v>103</v>
      </c>
      <c r="BM142" s="138" t="s">
        <v>154</v>
      </c>
    </row>
    <row r="143" spans="2:65" s="1" customFormat="1" ht="24" customHeight="1">
      <c r="B143" s="128"/>
      <c r="C143" s="129" t="s">
        <v>128</v>
      </c>
      <c r="D143" s="129" t="s">
        <v>99</v>
      </c>
      <c r="E143" s="130" t="s">
        <v>155</v>
      </c>
      <c r="F143" s="131" t="s">
        <v>156</v>
      </c>
      <c r="G143" s="132" t="s">
        <v>102</v>
      </c>
      <c r="H143" s="154">
        <v>549.65</v>
      </c>
      <c r="I143" s="133">
        <v>0</v>
      </c>
      <c r="J143" s="133">
        <f t="shared" si="10"/>
        <v>0</v>
      </c>
      <c r="K143" s="131" t="s">
        <v>1</v>
      </c>
      <c r="L143" s="25"/>
      <c r="M143" s="134" t="s">
        <v>1</v>
      </c>
      <c r="N143" s="135" t="s">
        <v>31</v>
      </c>
      <c r="O143" s="136">
        <v>0</v>
      </c>
      <c r="P143" s="136">
        <f t="shared" si="11"/>
        <v>0</v>
      </c>
      <c r="Q143" s="136">
        <v>0.1012</v>
      </c>
      <c r="R143" s="136">
        <f t="shared" si="12"/>
        <v>55.624579999999995</v>
      </c>
      <c r="S143" s="136">
        <v>0</v>
      </c>
      <c r="T143" s="137">
        <f t="shared" si="13"/>
        <v>0</v>
      </c>
      <c r="AR143" s="138" t="s">
        <v>103</v>
      </c>
      <c r="AT143" s="138" t="s">
        <v>99</v>
      </c>
      <c r="AU143" s="138" t="s">
        <v>104</v>
      </c>
      <c r="AY143" s="13" t="s">
        <v>97</v>
      </c>
      <c r="BE143" s="139">
        <f t="shared" si="14"/>
        <v>0</v>
      </c>
      <c r="BF143" s="139">
        <f t="shared" si="15"/>
        <v>0</v>
      </c>
      <c r="BG143" s="139">
        <f t="shared" si="16"/>
        <v>0</v>
      </c>
      <c r="BH143" s="139">
        <f t="shared" si="17"/>
        <v>0</v>
      </c>
      <c r="BI143" s="139">
        <f t="shared" si="18"/>
        <v>0</v>
      </c>
      <c r="BJ143" s="13" t="s">
        <v>104</v>
      </c>
      <c r="BK143" s="140">
        <f t="shared" si="19"/>
        <v>0</v>
      </c>
      <c r="BL143" s="13" t="s">
        <v>103</v>
      </c>
      <c r="BM143" s="138" t="s">
        <v>157</v>
      </c>
    </row>
    <row r="144" spans="2:65" s="1" customFormat="1" ht="24" customHeight="1">
      <c r="B144" s="128"/>
      <c r="C144" s="129" t="s">
        <v>158</v>
      </c>
      <c r="D144" s="129" t="s">
        <v>99</v>
      </c>
      <c r="E144" s="130" t="s">
        <v>159</v>
      </c>
      <c r="F144" s="131" t="s">
        <v>160</v>
      </c>
      <c r="G144" s="132" t="s">
        <v>102</v>
      </c>
      <c r="H144" s="154">
        <v>549.65</v>
      </c>
      <c r="I144" s="133">
        <v>0</v>
      </c>
      <c r="J144" s="133">
        <f t="shared" si="10"/>
        <v>0</v>
      </c>
      <c r="K144" s="131" t="s">
        <v>1</v>
      </c>
      <c r="L144" s="25"/>
      <c r="M144" s="134" t="s">
        <v>1</v>
      </c>
      <c r="N144" s="135" t="s">
        <v>31</v>
      </c>
      <c r="O144" s="136">
        <v>0</v>
      </c>
      <c r="P144" s="136">
        <f t="shared" si="11"/>
        <v>0</v>
      </c>
      <c r="Q144" s="136">
        <v>0.37080000000000002</v>
      </c>
      <c r="R144" s="136">
        <f t="shared" si="12"/>
        <v>203.81022000000002</v>
      </c>
      <c r="S144" s="136">
        <v>0</v>
      </c>
      <c r="T144" s="137">
        <f t="shared" si="13"/>
        <v>0</v>
      </c>
      <c r="AR144" s="138" t="s">
        <v>103</v>
      </c>
      <c r="AT144" s="138" t="s">
        <v>99</v>
      </c>
      <c r="AU144" s="138" t="s">
        <v>104</v>
      </c>
      <c r="AY144" s="13" t="s">
        <v>97</v>
      </c>
      <c r="BE144" s="139">
        <f t="shared" si="14"/>
        <v>0</v>
      </c>
      <c r="BF144" s="139">
        <f t="shared" si="15"/>
        <v>0</v>
      </c>
      <c r="BG144" s="139">
        <f t="shared" si="16"/>
        <v>0</v>
      </c>
      <c r="BH144" s="139">
        <f t="shared" si="17"/>
        <v>0</v>
      </c>
      <c r="BI144" s="139">
        <f t="shared" si="18"/>
        <v>0</v>
      </c>
      <c r="BJ144" s="13" t="s">
        <v>104</v>
      </c>
      <c r="BK144" s="140">
        <f t="shared" si="19"/>
        <v>0</v>
      </c>
      <c r="BL144" s="13" t="s">
        <v>103</v>
      </c>
      <c r="BM144" s="138" t="s">
        <v>161</v>
      </c>
    </row>
    <row r="145" spans="2:65" s="1" customFormat="1" ht="24" customHeight="1">
      <c r="B145" s="128"/>
      <c r="C145" s="129" t="s">
        <v>132</v>
      </c>
      <c r="D145" s="129" t="s">
        <v>99</v>
      </c>
      <c r="E145" s="130" t="s">
        <v>162</v>
      </c>
      <c r="F145" s="153" t="s">
        <v>237</v>
      </c>
      <c r="G145" s="132" t="s">
        <v>102</v>
      </c>
      <c r="H145" s="154">
        <v>549.65</v>
      </c>
      <c r="I145" s="133">
        <v>0</v>
      </c>
      <c r="J145" s="133">
        <f t="shared" si="10"/>
        <v>0</v>
      </c>
      <c r="K145" s="131" t="s">
        <v>1</v>
      </c>
      <c r="L145" s="25"/>
      <c r="M145" s="134" t="s">
        <v>1</v>
      </c>
      <c r="N145" s="135" t="s">
        <v>31</v>
      </c>
      <c r="O145" s="136">
        <v>0</v>
      </c>
      <c r="P145" s="136">
        <f t="shared" si="11"/>
        <v>0</v>
      </c>
      <c r="Q145" s="136">
        <v>0.27048</v>
      </c>
      <c r="R145" s="136">
        <f t="shared" si="12"/>
        <v>148.669332</v>
      </c>
      <c r="S145" s="136">
        <v>0</v>
      </c>
      <c r="T145" s="137">
        <f t="shared" si="13"/>
        <v>0</v>
      </c>
      <c r="AR145" s="138" t="s">
        <v>103</v>
      </c>
      <c r="AT145" s="138" t="s">
        <v>99</v>
      </c>
      <c r="AU145" s="138" t="s">
        <v>104</v>
      </c>
      <c r="AY145" s="13" t="s">
        <v>97</v>
      </c>
      <c r="BE145" s="139">
        <f t="shared" si="14"/>
        <v>0</v>
      </c>
      <c r="BF145" s="139">
        <f t="shared" si="15"/>
        <v>0</v>
      </c>
      <c r="BG145" s="139">
        <f t="shared" si="16"/>
        <v>0</v>
      </c>
      <c r="BH145" s="139">
        <f t="shared" si="17"/>
        <v>0</v>
      </c>
      <c r="BI145" s="139">
        <f t="shared" si="18"/>
        <v>0</v>
      </c>
      <c r="BJ145" s="13" t="s">
        <v>104</v>
      </c>
      <c r="BK145" s="140">
        <f t="shared" si="19"/>
        <v>0</v>
      </c>
      <c r="BL145" s="13" t="s">
        <v>103</v>
      </c>
      <c r="BM145" s="138" t="s">
        <v>164</v>
      </c>
    </row>
    <row r="146" spans="2:65" s="1" customFormat="1" ht="24" customHeight="1">
      <c r="B146" s="128"/>
      <c r="C146" s="129" t="s">
        <v>7</v>
      </c>
      <c r="D146" s="129" t="s">
        <v>99</v>
      </c>
      <c r="E146" s="130" t="s">
        <v>167</v>
      </c>
      <c r="F146" s="131" t="s">
        <v>168</v>
      </c>
      <c r="G146" s="132" t="s">
        <v>141</v>
      </c>
      <c r="H146" s="154">
        <v>2.59</v>
      </c>
      <c r="I146" s="133">
        <v>0</v>
      </c>
      <c r="J146" s="133">
        <f t="shared" si="10"/>
        <v>0</v>
      </c>
      <c r="K146" s="131" t="s">
        <v>1</v>
      </c>
      <c r="L146" s="25"/>
      <c r="M146" s="134" t="s">
        <v>1</v>
      </c>
      <c r="N146" s="135" t="s">
        <v>31</v>
      </c>
      <c r="O146" s="136">
        <v>0</v>
      </c>
      <c r="P146" s="136">
        <f t="shared" si="11"/>
        <v>0</v>
      </c>
      <c r="Q146" s="136">
        <v>1</v>
      </c>
      <c r="R146" s="136">
        <f t="shared" si="12"/>
        <v>2.59</v>
      </c>
      <c r="S146" s="136">
        <v>0</v>
      </c>
      <c r="T146" s="137">
        <f t="shared" si="13"/>
        <v>0</v>
      </c>
      <c r="AR146" s="138" t="s">
        <v>103</v>
      </c>
      <c r="AT146" s="138" t="s">
        <v>99</v>
      </c>
      <c r="AU146" s="138" t="s">
        <v>104</v>
      </c>
      <c r="AY146" s="13" t="s">
        <v>97</v>
      </c>
      <c r="BE146" s="139">
        <f t="shared" si="14"/>
        <v>0</v>
      </c>
      <c r="BF146" s="139">
        <f t="shared" si="15"/>
        <v>0</v>
      </c>
      <c r="BG146" s="139">
        <f t="shared" si="16"/>
        <v>0</v>
      </c>
      <c r="BH146" s="139">
        <f t="shared" si="17"/>
        <v>0</v>
      </c>
      <c r="BI146" s="139">
        <f t="shared" si="18"/>
        <v>0</v>
      </c>
      <c r="BJ146" s="13" t="s">
        <v>104</v>
      </c>
      <c r="BK146" s="140">
        <f t="shared" si="19"/>
        <v>0</v>
      </c>
      <c r="BL146" s="13" t="s">
        <v>103</v>
      </c>
      <c r="BM146" s="138" t="s">
        <v>169</v>
      </c>
    </row>
    <row r="147" spans="2:65" s="1" customFormat="1" ht="24" customHeight="1">
      <c r="B147" s="128"/>
      <c r="C147" s="129" t="s">
        <v>170</v>
      </c>
      <c r="D147" s="129" t="s">
        <v>99</v>
      </c>
      <c r="E147" s="130" t="s">
        <v>171</v>
      </c>
      <c r="F147" s="131" t="s">
        <v>172</v>
      </c>
      <c r="G147" s="132" t="s">
        <v>102</v>
      </c>
      <c r="H147" s="154">
        <v>549.65</v>
      </c>
      <c r="I147" s="133">
        <v>0</v>
      </c>
      <c r="J147" s="133">
        <f t="shared" si="10"/>
        <v>0</v>
      </c>
      <c r="K147" s="131" t="s">
        <v>1</v>
      </c>
      <c r="L147" s="25"/>
      <c r="M147" s="134" t="s">
        <v>1</v>
      </c>
      <c r="N147" s="135" t="s">
        <v>31</v>
      </c>
      <c r="O147" s="136">
        <v>0</v>
      </c>
      <c r="P147" s="136">
        <f t="shared" si="11"/>
        <v>0</v>
      </c>
      <c r="Q147" s="136">
        <v>6.0999556737588705E-4</v>
      </c>
      <c r="R147" s="136">
        <f t="shared" si="12"/>
        <v>0.33528406360815632</v>
      </c>
      <c r="S147" s="136">
        <v>0</v>
      </c>
      <c r="T147" s="137">
        <f t="shared" si="13"/>
        <v>0</v>
      </c>
      <c r="AR147" s="138" t="s">
        <v>103</v>
      </c>
      <c r="AT147" s="138" t="s">
        <v>99</v>
      </c>
      <c r="AU147" s="138" t="s">
        <v>104</v>
      </c>
      <c r="AY147" s="13" t="s">
        <v>97</v>
      </c>
      <c r="BE147" s="139">
        <f t="shared" si="14"/>
        <v>0</v>
      </c>
      <c r="BF147" s="139">
        <f t="shared" si="15"/>
        <v>0</v>
      </c>
      <c r="BG147" s="139">
        <f t="shared" si="16"/>
        <v>0</v>
      </c>
      <c r="BH147" s="139">
        <f t="shared" si="17"/>
        <v>0</v>
      </c>
      <c r="BI147" s="139">
        <f t="shared" si="18"/>
        <v>0</v>
      </c>
      <c r="BJ147" s="13" t="s">
        <v>104</v>
      </c>
      <c r="BK147" s="140">
        <f t="shared" si="19"/>
        <v>0</v>
      </c>
      <c r="BL147" s="13" t="s">
        <v>103</v>
      </c>
      <c r="BM147" s="138" t="s">
        <v>173</v>
      </c>
    </row>
    <row r="148" spans="2:65" s="1" customFormat="1" ht="24" customHeight="1">
      <c r="B148" s="128"/>
      <c r="C148" s="129" t="s">
        <v>138</v>
      </c>
      <c r="D148" s="129" t="s">
        <v>99</v>
      </c>
      <c r="E148" s="130" t="s">
        <v>174</v>
      </c>
      <c r="F148" s="131" t="s">
        <v>175</v>
      </c>
      <c r="G148" s="132" t="s">
        <v>102</v>
      </c>
      <c r="H148" s="154">
        <v>549.65</v>
      </c>
      <c r="I148" s="133">
        <v>0</v>
      </c>
      <c r="J148" s="133">
        <f t="shared" si="10"/>
        <v>0</v>
      </c>
      <c r="K148" s="131" t="s">
        <v>1</v>
      </c>
      <c r="L148" s="25"/>
      <c r="M148" s="134" t="s">
        <v>1</v>
      </c>
      <c r="N148" s="135" t="s">
        <v>31</v>
      </c>
      <c r="O148" s="136">
        <v>0</v>
      </c>
      <c r="P148" s="136">
        <f t="shared" si="11"/>
        <v>0</v>
      </c>
      <c r="Q148" s="136">
        <v>0.103730008865248</v>
      </c>
      <c r="R148" s="136">
        <f t="shared" si="12"/>
        <v>57.015199372783556</v>
      </c>
      <c r="S148" s="136">
        <v>0</v>
      </c>
      <c r="T148" s="137">
        <f t="shared" si="13"/>
        <v>0</v>
      </c>
      <c r="AR148" s="138" t="s">
        <v>103</v>
      </c>
      <c r="AT148" s="138" t="s">
        <v>99</v>
      </c>
      <c r="AU148" s="138" t="s">
        <v>104</v>
      </c>
      <c r="AY148" s="13" t="s">
        <v>97</v>
      </c>
      <c r="BE148" s="139">
        <f t="shared" si="14"/>
        <v>0</v>
      </c>
      <c r="BF148" s="139">
        <f t="shared" si="15"/>
        <v>0</v>
      </c>
      <c r="BG148" s="139">
        <f t="shared" si="16"/>
        <v>0</v>
      </c>
      <c r="BH148" s="139">
        <f t="shared" si="17"/>
        <v>0</v>
      </c>
      <c r="BI148" s="139">
        <f t="shared" si="18"/>
        <v>0</v>
      </c>
      <c r="BJ148" s="13" t="s">
        <v>104</v>
      </c>
      <c r="BK148" s="140">
        <f t="shared" si="19"/>
        <v>0</v>
      </c>
      <c r="BL148" s="13" t="s">
        <v>103</v>
      </c>
      <c r="BM148" s="138" t="s">
        <v>176</v>
      </c>
    </row>
    <row r="149" spans="2:65" s="1" customFormat="1" ht="16.5" customHeight="1">
      <c r="B149" s="128"/>
      <c r="C149" s="129" t="s">
        <v>177</v>
      </c>
      <c r="D149" s="129" t="s">
        <v>99</v>
      </c>
      <c r="E149" s="130" t="s">
        <v>178</v>
      </c>
      <c r="F149" s="131" t="s">
        <v>179</v>
      </c>
      <c r="G149" s="132" t="s">
        <v>141</v>
      </c>
      <c r="H149" s="154">
        <v>65.283000000000001</v>
      </c>
      <c r="I149" s="133">
        <v>0</v>
      </c>
      <c r="J149" s="133">
        <f t="shared" si="10"/>
        <v>0</v>
      </c>
      <c r="K149" s="131" t="s">
        <v>1</v>
      </c>
      <c r="L149" s="25"/>
      <c r="M149" s="134" t="s">
        <v>1</v>
      </c>
      <c r="N149" s="135" t="s">
        <v>31</v>
      </c>
      <c r="O149" s="136">
        <v>0</v>
      </c>
      <c r="P149" s="136">
        <f t="shared" si="11"/>
        <v>0</v>
      </c>
      <c r="Q149" s="136">
        <v>0</v>
      </c>
      <c r="R149" s="136">
        <f t="shared" si="12"/>
        <v>0</v>
      </c>
      <c r="S149" s="136">
        <v>0</v>
      </c>
      <c r="T149" s="137">
        <f t="shared" si="13"/>
        <v>0</v>
      </c>
      <c r="AR149" s="138" t="s">
        <v>103</v>
      </c>
      <c r="AT149" s="138" t="s">
        <v>99</v>
      </c>
      <c r="AU149" s="138" t="s">
        <v>104</v>
      </c>
      <c r="AY149" s="13" t="s">
        <v>97</v>
      </c>
      <c r="BE149" s="139">
        <f t="shared" si="14"/>
        <v>0</v>
      </c>
      <c r="BF149" s="139">
        <f t="shared" si="15"/>
        <v>0</v>
      </c>
      <c r="BG149" s="139">
        <f t="shared" si="16"/>
        <v>0</v>
      </c>
      <c r="BH149" s="139">
        <f t="shared" si="17"/>
        <v>0</v>
      </c>
      <c r="BI149" s="139">
        <f t="shared" si="18"/>
        <v>0</v>
      </c>
      <c r="BJ149" s="13" t="s">
        <v>104</v>
      </c>
      <c r="BK149" s="140">
        <f t="shared" si="19"/>
        <v>0</v>
      </c>
      <c r="BL149" s="13" t="s">
        <v>103</v>
      </c>
      <c r="BM149" s="138" t="s">
        <v>180</v>
      </c>
    </row>
    <row r="150" spans="2:65" s="1" customFormat="1" ht="24" customHeight="1">
      <c r="B150" s="128"/>
      <c r="C150" s="129" t="s">
        <v>142</v>
      </c>
      <c r="D150" s="129" t="s">
        <v>99</v>
      </c>
      <c r="E150" s="130" t="s">
        <v>182</v>
      </c>
      <c r="F150" s="131" t="s">
        <v>183</v>
      </c>
      <c r="G150" s="132" t="s">
        <v>141</v>
      </c>
      <c r="H150" s="154">
        <v>587.54600000000005</v>
      </c>
      <c r="I150" s="133">
        <v>0</v>
      </c>
      <c r="J150" s="133">
        <f t="shared" si="10"/>
        <v>0</v>
      </c>
      <c r="K150" s="131" t="s">
        <v>1</v>
      </c>
      <c r="L150" s="25"/>
      <c r="M150" s="134" t="s">
        <v>1</v>
      </c>
      <c r="N150" s="135" t="s">
        <v>31</v>
      </c>
      <c r="O150" s="136">
        <v>0</v>
      </c>
      <c r="P150" s="136">
        <f t="shared" si="11"/>
        <v>0</v>
      </c>
      <c r="Q150" s="136">
        <v>0</v>
      </c>
      <c r="R150" s="136">
        <f t="shared" si="12"/>
        <v>0</v>
      </c>
      <c r="S150" s="136">
        <v>0</v>
      </c>
      <c r="T150" s="137">
        <f t="shared" si="13"/>
        <v>0</v>
      </c>
      <c r="AR150" s="138" t="s">
        <v>103</v>
      </c>
      <c r="AT150" s="138" t="s">
        <v>99</v>
      </c>
      <c r="AU150" s="138" t="s">
        <v>104</v>
      </c>
      <c r="AY150" s="13" t="s">
        <v>97</v>
      </c>
      <c r="BE150" s="139">
        <f t="shared" si="14"/>
        <v>0</v>
      </c>
      <c r="BF150" s="139">
        <f t="shared" si="15"/>
        <v>0</v>
      </c>
      <c r="BG150" s="139">
        <f t="shared" si="16"/>
        <v>0</v>
      </c>
      <c r="BH150" s="139">
        <f t="shared" si="17"/>
        <v>0</v>
      </c>
      <c r="BI150" s="139">
        <f t="shared" si="18"/>
        <v>0</v>
      </c>
      <c r="BJ150" s="13" t="s">
        <v>104</v>
      </c>
      <c r="BK150" s="140">
        <f t="shared" si="19"/>
        <v>0</v>
      </c>
      <c r="BL150" s="13" t="s">
        <v>103</v>
      </c>
      <c r="BM150" s="138" t="s">
        <v>184</v>
      </c>
    </row>
    <row r="151" spans="2:65" s="1" customFormat="1" ht="24" customHeight="1">
      <c r="B151" s="128"/>
      <c r="C151" s="129" t="s">
        <v>181</v>
      </c>
      <c r="D151" s="129" t="s">
        <v>99</v>
      </c>
      <c r="E151" s="130" t="s">
        <v>185</v>
      </c>
      <c r="F151" s="131" t="s">
        <v>186</v>
      </c>
      <c r="G151" s="132" t="s">
        <v>141</v>
      </c>
      <c r="H151" s="154">
        <v>65.283000000000001</v>
      </c>
      <c r="I151" s="133">
        <v>0</v>
      </c>
      <c r="J151" s="133">
        <f t="shared" si="10"/>
        <v>0</v>
      </c>
      <c r="K151" s="131" t="s">
        <v>1</v>
      </c>
      <c r="L151" s="25"/>
      <c r="M151" s="134" t="s">
        <v>1</v>
      </c>
      <c r="N151" s="135" t="s">
        <v>31</v>
      </c>
      <c r="O151" s="136">
        <v>0</v>
      </c>
      <c r="P151" s="136">
        <f t="shared" si="11"/>
        <v>0</v>
      </c>
      <c r="Q151" s="136">
        <v>0</v>
      </c>
      <c r="R151" s="136">
        <f t="shared" si="12"/>
        <v>0</v>
      </c>
      <c r="S151" s="136">
        <v>0</v>
      </c>
      <c r="T151" s="137">
        <f t="shared" si="13"/>
        <v>0</v>
      </c>
      <c r="W151" s="140"/>
      <c r="AR151" s="138" t="s">
        <v>103</v>
      </c>
      <c r="AT151" s="138" t="s">
        <v>99</v>
      </c>
      <c r="AU151" s="138" t="s">
        <v>104</v>
      </c>
      <c r="AY151" s="13" t="s">
        <v>97</v>
      </c>
      <c r="BE151" s="139">
        <f t="shared" si="14"/>
        <v>0</v>
      </c>
      <c r="BF151" s="139">
        <f t="shared" si="15"/>
        <v>0</v>
      </c>
      <c r="BG151" s="139">
        <f t="shared" si="16"/>
        <v>0</v>
      </c>
      <c r="BH151" s="139">
        <f t="shared" si="17"/>
        <v>0</v>
      </c>
      <c r="BI151" s="139">
        <f t="shared" si="18"/>
        <v>0</v>
      </c>
      <c r="BJ151" s="13" t="s">
        <v>104</v>
      </c>
      <c r="BK151" s="140">
        <f t="shared" si="19"/>
        <v>0</v>
      </c>
      <c r="BL151" s="13" t="s">
        <v>103</v>
      </c>
      <c r="BM151" s="138" t="s">
        <v>187</v>
      </c>
    </row>
    <row r="152" spans="2:65" s="1" customFormat="1" ht="16.5" customHeight="1">
      <c r="B152" s="128"/>
      <c r="C152" s="129" t="s">
        <v>146</v>
      </c>
      <c r="D152" s="129" t="s">
        <v>99</v>
      </c>
      <c r="E152" s="130" t="s">
        <v>188</v>
      </c>
      <c r="F152" s="131" t="s">
        <v>189</v>
      </c>
      <c r="G152" s="132" t="s">
        <v>141</v>
      </c>
      <c r="H152" s="154">
        <v>65.283000000000001</v>
      </c>
      <c r="I152" s="133">
        <v>0</v>
      </c>
      <c r="J152" s="133">
        <f t="shared" si="10"/>
        <v>0</v>
      </c>
      <c r="K152" s="131" t="s">
        <v>1</v>
      </c>
      <c r="L152" s="161"/>
      <c r="M152" s="134" t="s">
        <v>1</v>
      </c>
      <c r="N152" s="135" t="s">
        <v>31</v>
      </c>
      <c r="O152" s="136">
        <v>0</v>
      </c>
      <c r="P152" s="136">
        <f t="shared" si="11"/>
        <v>0</v>
      </c>
      <c r="Q152" s="136">
        <v>0</v>
      </c>
      <c r="R152" s="136">
        <f t="shared" si="12"/>
        <v>0</v>
      </c>
      <c r="S152" s="136">
        <v>0</v>
      </c>
      <c r="T152" s="137">
        <f t="shared" si="13"/>
        <v>0</v>
      </c>
      <c r="W152" s="140"/>
      <c r="AR152" s="138" t="s">
        <v>103</v>
      </c>
      <c r="AT152" s="138" t="s">
        <v>99</v>
      </c>
      <c r="AU152" s="138" t="s">
        <v>104</v>
      </c>
      <c r="AY152" s="13" t="s">
        <v>97</v>
      </c>
      <c r="BE152" s="139">
        <f t="shared" si="14"/>
        <v>0</v>
      </c>
      <c r="BF152" s="139">
        <f t="shared" si="15"/>
        <v>0</v>
      </c>
      <c r="BG152" s="139">
        <f t="shared" si="16"/>
        <v>0</v>
      </c>
      <c r="BH152" s="139">
        <f t="shared" si="17"/>
        <v>0</v>
      </c>
      <c r="BI152" s="139">
        <f t="shared" si="18"/>
        <v>0</v>
      </c>
      <c r="BJ152" s="13" t="s">
        <v>104</v>
      </c>
      <c r="BK152" s="140">
        <f t="shared" si="19"/>
        <v>0</v>
      </c>
      <c r="BL152" s="13" t="s">
        <v>103</v>
      </c>
      <c r="BM152" s="138" t="s">
        <v>190</v>
      </c>
    </row>
    <row r="153" spans="2:65" s="11" customFormat="1" ht="22.9" customHeight="1">
      <c r="B153" s="116"/>
      <c r="D153" s="117" t="s">
        <v>63</v>
      </c>
      <c r="E153" s="126" t="s">
        <v>114</v>
      </c>
      <c r="F153" s="126" t="s">
        <v>191</v>
      </c>
      <c r="J153" s="127">
        <f>BK153</f>
        <v>0</v>
      </c>
      <c r="L153" s="116"/>
      <c r="M153" s="120"/>
      <c r="N153" s="121"/>
      <c r="O153" s="121"/>
      <c r="P153" s="122">
        <f>P154</f>
        <v>0</v>
      </c>
      <c r="Q153" s="121"/>
      <c r="R153" s="122">
        <f>R154</f>
        <v>2.75292</v>
      </c>
      <c r="S153" s="121"/>
      <c r="T153" s="123">
        <f>T154</f>
        <v>0</v>
      </c>
      <c r="AR153" s="117" t="s">
        <v>69</v>
      </c>
      <c r="AT153" s="124" t="s">
        <v>63</v>
      </c>
      <c r="AU153" s="124" t="s">
        <v>69</v>
      </c>
      <c r="AY153" s="117" t="s">
        <v>97</v>
      </c>
      <c r="BK153" s="125">
        <f>BK154</f>
        <v>0</v>
      </c>
    </row>
    <row r="154" spans="2:65" s="1" customFormat="1" ht="24" customHeight="1">
      <c r="B154" s="128"/>
      <c r="C154" s="129">
        <v>27</v>
      </c>
      <c r="D154" s="129" t="s">
        <v>99</v>
      </c>
      <c r="E154" s="130" t="s">
        <v>192</v>
      </c>
      <c r="F154" s="131" t="s">
        <v>193</v>
      </c>
      <c r="G154" s="132" t="s">
        <v>194</v>
      </c>
      <c r="H154" s="133">
        <v>9</v>
      </c>
      <c r="I154" s="133">
        <v>0</v>
      </c>
      <c r="J154" s="133">
        <f>ROUND(I154*H154,3)</f>
        <v>0</v>
      </c>
      <c r="K154" s="131" t="s">
        <v>1</v>
      </c>
      <c r="L154" s="25"/>
      <c r="M154" s="134" t="s">
        <v>1</v>
      </c>
      <c r="N154" s="135" t="s">
        <v>31</v>
      </c>
      <c r="O154" s="136">
        <v>0</v>
      </c>
      <c r="P154" s="136">
        <f>O154*H154</f>
        <v>0</v>
      </c>
      <c r="Q154" s="136">
        <v>0.30587999999999999</v>
      </c>
      <c r="R154" s="136">
        <f>Q154*H154</f>
        <v>2.75292</v>
      </c>
      <c r="S154" s="136">
        <v>0</v>
      </c>
      <c r="T154" s="137">
        <f>S154*H154</f>
        <v>0</v>
      </c>
      <c r="AR154" s="138" t="s">
        <v>103</v>
      </c>
      <c r="AT154" s="138" t="s">
        <v>99</v>
      </c>
      <c r="AU154" s="138" t="s">
        <v>104</v>
      </c>
      <c r="AY154" s="13" t="s">
        <v>97</v>
      </c>
      <c r="BE154" s="139">
        <f>IF(N154="základná",J154,0)</f>
        <v>0</v>
      </c>
      <c r="BF154" s="139">
        <f>IF(N154="znížená",J154,0)</f>
        <v>0</v>
      </c>
      <c r="BG154" s="139">
        <f>IF(N154="zákl. prenesená",J154,0)</f>
        <v>0</v>
      </c>
      <c r="BH154" s="139">
        <f>IF(N154="zníž. prenesená",J154,0)</f>
        <v>0</v>
      </c>
      <c r="BI154" s="139">
        <f>IF(N154="nulová",J154,0)</f>
        <v>0</v>
      </c>
      <c r="BJ154" s="13" t="s">
        <v>104</v>
      </c>
      <c r="BK154" s="140">
        <f>ROUND(I154*H154,3)</f>
        <v>0</v>
      </c>
      <c r="BL154" s="13" t="s">
        <v>103</v>
      </c>
      <c r="BM154" s="138" t="s">
        <v>195</v>
      </c>
    </row>
    <row r="155" spans="2:65" s="11" customFormat="1" ht="22.9" customHeight="1">
      <c r="B155" s="116"/>
      <c r="D155" s="117" t="s">
        <v>63</v>
      </c>
      <c r="E155" s="126" t="s">
        <v>129</v>
      </c>
      <c r="F155" s="126" t="s">
        <v>196</v>
      </c>
      <c r="J155" s="127">
        <f>BK155</f>
        <v>0</v>
      </c>
      <c r="L155" s="116"/>
      <c r="M155" s="120"/>
      <c r="N155" s="121"/>
      <c r="O155" s="121"/>
      <c r="P155" s="122">
        <f>SUM(P156:P162)</f>
        <v>0</v>
      </c>
      <c r="Q155" s="121"/>
      <c r="R155" s="122">
        <f>SUM(R156:R162)</f>
        <v>0</v>
      </c>
      <c r="S155" s="121"/>
      <c r="T155" s="123">
        <f>SUM(T156:T162)</f>
        <v>0</v>
      </c>
      <c r="AR155" s="117" t="s">
        <v>69</v>
      </c>
      <c r="AT155" s="124" t="s">
        <v>63</v>
      </c>
      <c r="AU155" s="124" t="s">
        <v>69</v>
      </c>
      <c r="AY155" s="117" t="s">
        <v>97</v>
      </c>
      <c r="BK155" s="125">
        <f>SUM(BK156:BK162)</f>
        <v>0</v>
      </c>
    </row>
    <row r="156" spans="2:65" s="1" customFormat="1" ht="24" customHeight="1">
      <c r="B156" s="128"/>
      <c r="C156" s="129">
        <v>28</v>
      </c>
      <c r="D156" s="129" t="s">
        <v>99</v>
      </c>
      <c r="E156" s="130" t="s">
        <v>197</v>
      </c>
      <c r="F156" s="131" t="s">
        <v>198</v>
      </c>
      <c r="G156" s="132" t="s">
        <v>113</v>
      </c>
      <c r="H156" s="154">
        <v>625</v>
      </c>
      <c r="I156" s="133">
        <v>0</v>
      </c>
      <c r="J156" s="133">
        <f t="shared" ref="J156:J162" si="20">ROUND(I156*H156,3)</f>
        <v>0</v>
      </c>
      <c r="K156" s="131" t="s">
        <v>1</v>
      </c>
      <c r="L156" s="165"/>
      <c r="M156" s="134"/>
      <c r="N156" s="135"/>
      <c r="O156" s="136"/>
      <c r="P156" s="136"/>
      <c r="Q156" s="136"/>
      <c r="R156" s="136"/>
      <c r="S156" s="136"/>
      <c r="T156" s="137"/>
      <c r="AR156" s="138" t="s">
        <v>103</v>
      </c>
      <c r="AT156" s="138" t="s">
        <v>99</v>
      </c>
      <c r="AU156" s="138" t="s">
        <v>104</v>
      </c>
      <c r="AY156" s="13" t="s">
        <v>97</v>
      </c>
      <c r="BE156" s="139">
        <f t="shared" ref="BE156:BE162" si="21">IF(N156="základná",J156,0)</f>
        <v>0</v>
      </c>
      <c r="BF156" s="139">
        <f t="shared" ref="BF156:BF162" si="22">IF(N156="znížená",J156,0)</f>
        <v>0</v>
      </c>
      <c r="BG156" s="139">
        <f t="shared" ref="BG156:BG162" si="23">IF(N156="zákl. prenesená",J156,0)</f>
        <v>0</v>
      </c>
      <c r="BH156" s="139">
        <f t="shared" ref="BH156:BH162" si="24">IF(N156="zníž. prenesená",J156,0)</f>
        <v>0</v>
      </c>
      <c r="BI156" s="139">
        <f t="shared" ref="BI156:BI162" si="25">IF(N156="nulová",J156,0)</f>
        <v>0</v>
      </c>
      <c r="BJ156" s="13" t="s">
        <v>104</v>
      </c>
      <c r="BK156" s="140">
        <f t="shared" ref="BK156:BK162" si="26">ROUND(I156*H156,3)</f>
        <v>0</v>
      </c>
      <c r="BL156" s="13" t="s">
        <v>103</v>
      </c>
      <c r="BM156" s="138" t="s">
        <v>199</v>
      </c>
    </row>
    <row r="157" spans="2:65" s="1" customFormat="1" ht="16.5" customHeight="1">
      <c r="B157" s="128"/>
      <c r="C157" s="141">
        <v>29</v>
      </c>
      <c r="D157" s="141" t="s">
        <v>200</v>
      </c>
      <c r="E157" s="142" t="s">
        <v>201</v>
      </c>
      <c r="F157" s="168" t="s">
        <v>242</v>
      </c>
      <c r="G157" s="144" t="s">
        <v>194</v>
      </c>
      <c r="H157" s="170">
        <v>662.23</v>
      </c>
      <c r="I157" s="145">
        <v>0</v>
      </c>
      <c r="J157" s="145">
        <f t="shared" si="20"/>
        <v>0</v>
      </c>
      <c r="K157" s="143" t="s">
        <v>1</v>
      </c>
      <c r="L157" s="166"/>
      <c r="M157" s="146"/>
      <c r="N157" s="147"/>
      <c r="O157" s="136"/>
      <c r="P157" s="136"/>
      <c r="Q157" s="136"/>
      <c r="R157" s="136"/>
      <c r="S157" s="136"/>
      <c r="T157" s="137"/>
      <c r="V157" s="164"/>
      <c r="AR157" s="138" t="s">
        <v>114</v>
      </c>
      <c r="AT157" s="138" t="s">
        <v>200</v>
      </c>
      <c r="AU157" s="138" t="s">
        <v>104</v>
      </c>
      <c r="AY157" s="13" t="s">
        <v>97</v>
      </c>
      <c r="BE157" s="139">
        <f t="shared" si="21"/>
        <v>0</v>
      </c>
      <c r="BF157" s="139">
        <f t="shared" si="22"/>
        <v>0</v>
      </c>
      <c r="BG157" s="139">
        <f t="shared" si="23"/>
        <v>0</v>
      </c>
      <c r="BH157" s="139">
        <f t="shared" si="24"/>
        <v>0</v>
      </c>
      <c r="BI157" s="139">
        <f t="shared" si="25"/>
        <v>0</v>
      </c>
      <c r="BJ157" s="13" t="s">
        <v>104</v>
      </c>
      <c r="BK157" s="140">
        <f t="shared" si="26"/>
        <v>0</v>
      </c>
      <c r="BL157" s="13" t="s">
        <v>103</v>
      </c>
      <c r="BM157" s="138" t="s">
        <v>203</v>
      </c>
    </row>
    <row r="158" spans="2:65" s="1" customFormat="1" ht="24" customHeight="1">
      <c r="B158" s="128"/>
      <c r="C158" s="129">
        <v>30</v>
      </c>
      <c r="D158" s="129" t="s">
        <v>99</v>
      </c>
      <c r="E158" s="130" t="s">
        <v>204</v>
      </c>
      <c r="F158" s="131" t="s">
        <v>205</v>
      </c>
      <c r="G158" s="132" t="s">
        <v>113</v>
      </c>
      <c r="H158" s="154">
        <v>51.74</v>
      </c>
      <c r="I158" s="133">
        <v>0</v>
      </c>
      <c r="J158" s="133">
        <f t="shared" si="20"/>
        <v>0</v>
      </c>
      <c r="K158" s="131" t="s">
        <v>1</v>
      </c>
      <c r="L158" s="165"/>
      <c r="M158" s="134"/>
      <c r="N158" s="135"/>
      <c r="O158" s="136"/>
      <c r="P158" s="136"/>
      <c r="Q158" s="136"/>
      <c r="R158" s="136"/>
      <c r="S158" s="136"/>
      <c r="T158" s="137"/>
      <c r="AR158" s="138" t="s">
        <v>103</v>
      </c>
      <c r="AT158" s="138" t="s">
        <v>99</v>
      </c>
      <c r="AU158" s="138" t="s">
        <v>104</v>
      </c>
      <c r="AY158" s="13" t="s">
        <v>97</v>
      </c>
      <c r="BE158" s="139">
        <f t="shared" si="21"/>
        <v>0</v>
      </c>
      <c r="BF158" s="139">
        <f t="shared" si="22"/>
        <v>0</v>
      </c>
      <c r="BG158" s="139">
        <f t="shared" si="23"/>
        <v>0</v>
      </c>
      <c r="BH158" s="139">
        <f t="shared" si="24"/>
        <v>0</v>
      </c>
      <c r="BI158" s="139">
        <f t="shared" si="25"/>
        <v>0</v>
      </c>
      <c r="BJ158" s="13" t="s">
        <v>104</v>
      </c>
      <c r="BK158" s="140">
        <f t="shared" si="26"/>
        <v>0</v>
      </c>
      <c r="BL158" s="13" t="s">
        <v>103</v>
      </c>
      <c r="BM158" s="138" t="s">
        <v>206</v>
      </c>
    </row>
    <row r="159" spans="2:65" s="1" customFormat="1" ht="16.5" customHeight="1">
      <c r="B159" s="128"/>
      <c r="C159" s="141">
        <v>31</v>
      </c>
      <c r="D159" s="141" t="s">
        <v>200</v>
      </c>
      <c r="E159" s="142" t="s">
        <v>207</v>
      </c>
      <c r="F159" s="168" t="s">
        <v>243</v>
      </c>
      <c r="G159" s="144" t="s">
        <v>194</v>
      </c>
      <c r="H159" s="170">
        <v>52.26</v>
      </c>
      <c r="I159" s="145">
        <v>0</v>
      </c>
      <c r="J159" s="145">
        <f t="shared" si="20"/>
        <v>0</v>
      </c>
      <c r="K159" s="143" t="s">
        <v>1</v>
      </c>
      <c r="L159" s="166"/>
      <c r="M159" s="146"/>
      <c r="N159" s="147"/>
      <c r="O159" s="136"/>
      <c r="P159" s="136"/>
      <c r="Q159" s="136"/>
      <c r="R159" s="136"/>
      <c r="S159" s="136"/>
      <c r="T159" s="137"/>
      <c r="V159" s="164"/>
      <c r="AR159" s="138" t="s">
        <v>114</v>
      </c>
      <c r="AT159" s="138" t="s">
        <v>200</v>
      </c>
      <c r="AU159" s="138" t="s">
        <v>104</v>
      </c>
      <c r="AY159" s="13" t="s">
        <v>97</v>
      </c>
      <c r="BE159" s="139">
        <f t="shared" si="21"/>
        <v>0</v>
      </c>
      <c r="BF159" s="139">
        <f t="shared" si="22"/>
        <v>0</v>
      </c>
      <c r="BG159" s="139">
        <f t="shared" si="23"/>
        <v>0</v>
      </c>
      <c r="BH159" s="139">
        <f t="shared" si="24"/>
        <v>0</v>
      </c>
      <c r="BI159" s="139">
        <f t="shared" si="25"/>
        <v>0</v>
      </c>
      <c r="BJ159" s="13" t="s">
        <v>104</v>
      </c>
      <c r="BK159" s="140">
        <f t="shared" si="26"/>
        <v>0</v>
      </c>
      <c r="BL159" s="13" t="s">
        <v>103</v>
      </c>
      <c r="BM159" s="138" t="s">
        <v>208</v>
      </c>
    </row>
    <row r="160" spans="2:65" s="1" customFormat="1" ht="24" customHeight="1">
      <c r="B160" s="128"/>
      <c r="C160" s="129">
        <v>32</v>
      </c>
      <c r="D160" s="129" t="s">
        <v>99</v>
      </c>
      <c r="E160" s="130" t="s">
        <v>209</v>
      </c>
      <c r="F160" s="131" t="s">
        <v>210</v>
      </c>
      <c r="G160" s="132" t="s">
        <v>118</v>
      </c>
      <c r="H160" s="154">
        <v>37.6</v>
      </c>
      <c r="I160" s="133">
        <v>0</v>
      </c>
      <c r="J160" s="133">
        <f t="shared" si="20"/>
        <v>0</v>
      </c>
      <c r="K160" s="131" t="s">
        <v>1</v>
      </c>
      <c r="L160" s="25"/>
      <c r="M160" s="134"/>
      <c r="N160" s="135"/>
      <c r="O160" s="136"/>
      <c r="P160" s="136"/>
      <c r="Q160" s="136"/>
      <c r="R160" s="136"/>
      <c r="S160" s="136"/>
      <c r="T160" s="137"/>
      <c r="AR160" s="138" t="s">
        <v>103</v>
      </c>
      <c r="AT160" s="138" t="s">
        <v>99</v>
      </c>
      <c r="AU160" s="138" t="s">
        <v>104</v>
      </c>
      <c r="AY160" s="13" t="s">
        <v>97</v>
      </c>
      <c r="BE160" s="139">
        <f t="shared" si="21"/>
        <v>0</v>
      </c>
      <c r="BF160" s="139">
        <f t="shared" si="22"/>
        <v>0</v>
      </c>
      <c r="BG160" s="139">
        <f t="shared" si="23"/>
        <v>0</v>
      </c>
      <c r="BH160" s="139">
        <f t="shared" si="24"/>
        <v>0</v>
      </c>
      <c r="BI160" s="139">
        <f t="shared" si="25"/>
        <v>0</v>
      </c>
      <c r="BJ160" s="13" t="s">
        <v>104</v>
      </c>
      <c r="BK160" s="140">
        <f t="shared" si="26"/>
        <v>0</v>
      </c>
      <c r="BL160" s="13" t="s">
        <v>103</v>
      </c>
      <c r="BM160" s="138" t="s">
        <v>211</v>
      </c>
    </row>
    <row r="161" spans="2:65" s="1" customFormat="1" ht="24" customHeight="1">
      <c r="B161" s="128"/>
      <c r="C161" s="141">
        <v>33</v>
      </c>
      <c r="D161" s="129" t="s">
        <v>99</v>
      </c>
      <c r="E161" s="130" t="s">
        <v>212</v>
      </c>
      <c r="F161" s="169" t="s">
        <v>213</v>
      </c>
      <c r="G161" s="132" t="s">
        <v>113</v>
      </c>
      <c r="H161" s="154">
        <v>51.74</v>
      </c>
      <c r="I161" s="133">
        <v>0</v>
      </c>
      <c r="J161" s="133">
        <f t="shared" si="20"/>
        <v>0</v>
      </c>
      <c r="K161" s="131" t="s">
        <v>1</v>
      </c>
      <c r="L161" s="165"/>
      <c r="M161" s="134"/>
      <c r="N161" s="135"/>
      <c r="O161" s="136"/>
      <c r="P161" s="136"/>
      <c r="Q161" s="136"/>
      <c r="R161" s="136"/>
      <c r="S161" s="136"/>
      <c r="T161" s="137"/>
      <c r="AR161" s="138" t="s">
        <v>103</v>
      </c>
      <c r="AT161" s="138" t="s">
        <v>99</v>
      </c>
      <c r="AU161" s="138" t="s">
        <v>104</v>
      </c>
      <c r="AY161" s="13" t="s">
        <v>97</v>
      </c>
      <c r="BE161" s="139">
        <f t="shared" si="21"/>
        <v>0</v>
      </c>
      <c r="BF161" s="139">
        <f t="shared" si="22"/>
        <v>0</v>
      </c>
      <c r="BG161" s="139">
        <f t="shared" si="23"/>
        <v>0</v>
      </c>
      <c r="BH161" s="139">
        <f t="shared" si="24"/>
        <v>0</v>
      </c>
      <c r="BI161" s="139">
        <f t="shared" si="25"/>
        <v>0</v>
      </c>
      <c r="BJ161" s="13" t="s">
        <v>104</v>
      </c>
      <c r="BK161" s="140">
        <f t="shared" si="26"/>
        <v>0</v>
      </c>
      <c r="BL161" s="13" t="s">
        <v>103</v>
      </c>
      <c r="BM161" s="138" t="s">
        <v>214</v>
      </c>
    </row>
    <row r="162" spans="2:65" s="1" customFormat="1" ht="24" customHeight="1">
      <c r="B162" s="128"/>
      <c r="C162" s="129">
        <v>34</v>
      </c>
      <c r="D162" s="129" t="s">
        <v>99</v>
      </c>
      <c r="E162" s="130" t="s">
        <v>215</v>
      </c>
      <c r="F162" s="131" t="s">
        <v>216</v>
      </c>
      <c r="G162" s="132" t="s">
        <v>102</v>
      </c>
      <c r="H162" s="154">
        <v>549.65</v>
      </c>
      <c r="I162" s="133">
        <v>0</v>
      </c>
      <c r="J162" s="133">
        <f t="shared" si="20"/>
        <v>0</v>
      </c>
      <c r="K162" s="131" t="s">
        <v>1</v>
      </c>
      <c r="L162" s="161"/>
      <c r="M162" s="134" t="s">
        <v>1</v>
      </c>
      <c r="N162" s="135" t="s">
        <v>31</v>
      </c>
      <c r="O162" s="136">
        <v>0</v>
      </c>
      <c r="P162" s="136">
        <f t="shared" ref="P162" si="27">O162*H162</f>
        <v>0</v>
      </c>
      <c r="Q162" s="136">
        <v>0</v>
      </c>
      <c r="R162" s="136">
        <f t="shared" ref="R162" si="28">Q162*H162</f>
        <v>0</v>
      </c>
      <c r="S162" s="136">
        <v>0</v>
      </c>
      <c r="T162" s="137">
        <f t="shared" ref="T162" si="29">S162*H162</f>
        <v>0</v>
      </c>
      <c r="AR162" s="138" t="s">
        <v>103</v>
      </c>
      <c r="AT162" s="138" t="s">
        <v>99</v>
      </c>
      <c r="AU162" s="138" t="s">
        <v>104</v>
      </c>
      <c r="AY162" s="13" t="s">
        <v>97</v>
      </c>
      <c r="BE162" s="139">
        <f t="shared" si="21"/>
        <v>0</v>
      </c>
      <c r="BF162" s="139">
        <f t="shared" si="22"/>
        <v>0</v>
      </c>
      <c r="BG162" s="139">
        <f t="shared" si="23"/>
        <v>0</v>
      </c>
      <c r="BH162" s="139">
        <f t="shared" si="24"/>
        <v>0</v>
      </c>
      <c r="BI162" s="139">
        <f t="shared" si="25"/>
        <v>0</v>
      </c>
      <c r="BJ162" s="13" t="s">
        <v>104</v>
      </c>
      <c r="BK162" s="140">
        <f t="shared" si="26"/>
        <v>0</v>
      </c>
      <c r="BL162" s="13" t="s">
        <v>103</v>
      </c>
      <c r="BM162" s="138" t="s">
        <v>217</v>
      </c>
    </row>
    <row r="163" spans="2:65" s="11" customFormat="1" ht="22.9" customHeight="1">
      <c r="B163" s="116"/>
      <c r="D163" s="117" t="s">
        <v>63</v>
      </c>
      <c r="E163" s="126" t="s">
        <v>218</v>
      </c>
      <c r="F163" s="126" t="s">
        <v>219</v>
      </c>
      <c r="J163" s="127">
        <f>BK163</f>
        <v>0</v>
      </c>
      <c r="L163" s="116"/>
      <c r="M163" s="120"/>
      <c r="N163" s="121"/>
      <c r="O163" s="121"/>
      <c r="P163" s="122">
        <f>P164</f>
        <v>0</v>
      </c>
      <c r="Q163" s="121"/>
      <c r="R163" s="122">
        <f>R164</f>
        <v>0</v>
      </c>
      <c r="S163" s="121"/>
      <c r="T163" s="123">
        <f>T164</f>
        <v>0</v>
      </c>
      <c r="AR163" s="117" t="s">
        <v>69</v>
      </c>
      <c r="AT163" s="124" t="s">
        <v>63</v>
      </c>
      <c r="AU163" s="124" t="s">
        <v>69</v>
      </c>
      <c r="AY163" s="117" t="s">
        <v>97</v>
      </c>
      <c r="BK163" s="125">
        <f>BK164</f>
        <v>0</v>
      </c>
    </row>
    <row r="164" spans="2:65" s="1" customFormat="1" ht="24" customHeight="1">
      <c r="B164" s="128"/>
      <c r="C164" s="129">
        <v>35</v>
      </c>
      <c r="D164" s="129" t="s">
        <v>99</v>
      </c>
      <c r="E164" s="130" t="s">
        <v>220</v>
      </c>
      <c r="F164" s="131" t="s">
        <v>221</v>
      </c>
      <c r="G164" s="132" t="s">
        <v>141</v>
      </c>
      <c r="H164" s="154">
        <v>140.971</v>
      </c>
      <c r="I164" s="133">
        <v>0</v>
      </c>
      <c r="J164" s="133">
        <f>ROUND(I164*H164,3)</f>
        <v>0</v>
      </c>
      <c r="K164" s="131" t="s">
        <v>1</v>
      </c>
      <c r="L164" s="25"/>
      <c r="M164" s="134" t="s">
        <v>1</v>
      </c>
      <c r="N164" s="135" t="s">
        <v>31</v>
      </c>
      <c r="O164" s="136">
        <v>0</v>
      </c>
      <c r="P164" s="136">
        <f>O164*H164</f>
        <v>0</v>
      </c>
      <c r="Q164" s="136">
        <v>0</v>
      </c>
      <c r="R164" s="136">
        <f>Q164*H164</f>
        <v>0</v>
      </c>
      <c r="S164" s="136">
        <v>0</v>
      </c>
      <c r="T164" s="137">
        <f>S164*H164</f>
        <v>0</v>
      </c>
      <c r="AR164" s="138" t="s">
        <v>103</v>
      </c>
      <c r="AT164" s="138" t="s">
        <v>99</v>
      </c>
      <c r="AU164" s="138" t="s">
        <v>104</v>
      </c>
      <c r="AY164" s="13" t="s">
        <v>97</v>
      </c>
      <c r="BE164" s="139">
        <f>IF(N164="základná",J164,0)</f>
        <v>0</v>
      </c>
      <c r="BF164" s="139">
        <f>IF(N164="znížená",J164,0)</f>
        <v>0</v>
      </c>
      <c r="BG164" s="139">
        <f>IF(N164="zákl. prenesená",J164,0)</f>
        <v>0</v>
      </c>
      <c r="BH164" s="139">
        <f>IF(N164="zníž. prenesená",J164,0)</f>
        <v>0</v>
      </c>
      <c r="BI164" s="139">
        <f>IF(N164="nulová",J164,0)</f>
        <v>0</v>
      </c>
      <c r="BJ164" s="13" t="s">
        <v>104</v>
      </c>
      <c r="BK164" s="140">
        <f>ROUND(I164*H164,3)</f>
        <v>0</v>
      </c>
      <c r="BL164" s="13" t="s">
        <v>103</v>
      </c>
      <c r="BM164" s="138" t="s">
        <v>222</v>
      </c>
    </row>
    <row r="165" spans="2:65" s="11" customFormat="1" ht="25.9" customHeight="1">
      <c r="B165" s="116"/>
      <c r="D165" s="117" t="s">
        <v>63</v>
      </c>
      <c r="E165" s="118" t="s">
        <v>223</v>
      </c>
      <c r="F165" s="118" t="s">
        <v>224</v>
      </c>
      <c r="J165" s="119">
        <f>BK165</f>
        <v>0</v>
      </c>
      <c r="L165" s="116"/>
      <c r="M165" s="120"/>
      <c r="N165" s="121"/>
      <c r="O165" s="121"/>
      <c r="P165" s="122">
        <f>P166</f>
        <v>0</v>
      </c>
      <c r="Q165" s="121"/>
      <c r="R165" s="122">
        <f>R166</f>
        <v>0</v>
      </c>
      <c r="S165" s="121"/>
      <c r="T165" s="123">
        <f>T166</f>
        <v>0</v>
      </c>
      <c r="AR165" s="117" t="s">
        <v>115</v>
      </c>
      <c r="AT165" s="124" t="s">
        <v>63</v>
      </c>
      <c r="AU165" s="124" t="s">
        <v>64</v>
      </c>
      <c r="AY165" s="117" t="s">
        <v>97</v>
      </c>
      <c r="BK165" s="125">
        <f>BK166</f>
        <v>0</v>
      </c>
    </row>
    <row r="166" spans="2:65" s="11" customFormat="1" ht="22.9" customHeight="1">
      <c r="B166" s="116"/>
      <c r="D166" s="117" t="s">
        <v>63</v>
      </c>
      <c r="E166" s="126" t="s">
        <v>225</v>
      </c>
      <c r="F166" s="126" t="s">
        <v>226</v>
      </c>
      <c r="J166" s="127">
        <f>BK166</f>
        <v>0</v>
      </c>
      <c r="L166" s="116"/>
      <c r="M166" s="120"/>
      <c r="N166" s="121"/>
      <c r="O166" s="121"/>
      <c r="P166" s="122">
        <f>SUM(P167:P168)</f>
        <v>0</v>
      </c>
      <c r="Q166" s="121"/>
      <c r="R166" s="122">
        <f>SUM(R167:R168)</f>
        <v>0</v>
      </c>
      <c r="S166" s="121"/>
      <c r="T166" s="123">
        <f>SUM(T167:T168)</f>
        <v>0</v>
      </c>
      <c r="AR166" s="117" t="s">
        <v>115</v>
      </c>
      <c r="AT166" s="124" t="s">
        <v>63</v>
      </c>
      <c r="AU166" s="124" t="s">
        <v>69</v>
      </c>
      <c r="AY166" s="117" t="s">
        <v>97</v>
      </c>
      <c r="BK166" s="125">
        <f>SUM(BK167:BK168)</f>
        <v>0</v>
      </c>
    </row>
    <row r="167" spans="2:65" s="1" customFormat="1" ht="36" customHeight="1">
      <c r="B167" s="128"/>
      <c r="C167" s="129">
        <v>36</v>
      </c>
      <c r="D167" s="129" t="s">
        <v>99</v>
      </c>
      <c r="E167" s="130" t="s">
        <v>227</v>
      </c>
      <c r="F167" s="131" t="s">
        <v>228</v>
      </c>
      <c r="G167" s="132" t="s">
        <v>229</v>
      </c>
      <c r="H167" s="133">
        <v>1</v>
      </c>
      <c r="I167" s="133">
        <v>0</v>
      </c>
      <c r="J167" s="133">
        <f>ROUND(I167*H167,3)</f>
        <v>0</v>
      </c>
      <c r="K167" s="131" t="s">
        <v>1</v>
      </c>
      <c r="L167" s="25"/>
      <c r="M167" s="134" t="s">
        <v>1</v>
      </c>
      <c r="N167" s="135" t="s">
        <v>31</v>
      </c>
      <c r="O167" s="136">
        <v>0</v>
      </c>
      <c r="P167" s="136">
        <f>O167*H167</f>
        <v>0</v>
      </c>
      <c r="Q167" s="136">
        <v>0</v>
      </c>
      <c r="R167" s="136">
        <f>Q167*H167</f>
        <v>0</v>
      </c>
      <c r="S167" s="136">
        <v>0</v>
      </c>
      <c r="T167" s="137">
        <f>S167*H167</f>
        <v>0</v>
      </c>
      <c r="AR167" s="138" t="s">
        <v>103</v>
      </c>
      <c r="AT167" s="138" t="s">
        <v>99</v>
      </c>
      <c r="AU167" s="138" t="s">
        <v>104</v>
      </c>
      <c r="AY167" s="13" t="s">
        <v>97</v>
      </c>
      <c r="BE167" s="139">
        <f>IF(N167="základná",J167,0)</f>
        <v>0</v>
      </c>
      <c r="BF167" s="139">
        <f>IF(N167="znížená",J167,0)</f>
        <v>0</v>
      </c>
      <c r="BG167" s="139">
        <f>IF(N167="zákl. prenesená",J167,0)</f>
        <v>0</v>
      </c>
      <c r="BH167" s="139">
        <f>IF(N167="zníž. prenesená",J167,0)</f>
        <v>0</v>
      </c>
      <c r="BI167" s="139">
        <f>IF(N167="nulová",J167,0)</f>
        <v>0</v>
      </c>
      <c r="BJ167" s="13" t="s">
        <v>104</v>
      </c>
      <c r="BK167" s="140">
        <f>ROUND(I167*H167,3)</f>
        <v>0</v>
      </c>
      <c r="BL167" s="13" t="s">
        <v>103</v>
      </c>
      <c r="BM167" s="138" t="s">
        <v>230</v>
      </c>
    </row>
    <row r="168" spans="2:65" s="1" customFormat="1" ht="24" customHeight="1">
      <c r="B168" s="128"/>
      <c r="C168" s="129">
        <v>37</v>
      </c>
      <c r="D168" s="129" t="s">
        <v>99</v>
      </c>
      <c r="E168" s="130" t="s">
        <v>231</v>
      </c>
      <c r="F168" s="131" t="s">
        <v>232</v>
      </c>
      <c r="G168" s="132" t="s">
        <v>229</v>
      </c>
      <c r="H168" s="133">
        <v>1</v>
      </c>
      <c r="I168" s="133">
        <v>0</v>
      </c>
      <c r="J168" s="133">
        <f>ROUND(I168*H168,3)</f>
        <v>0</v>
      </c>
      <c r="K168" s="131" t="s">
        <v>1</v>
      </c>
      <c r="L168" s="25"/>
      <c r="M168" s="148" t="s">
        <v>1</v>
      </c>
      <c r="N168" s="149" t="s">
        <v>31</v>
      </c>
      <c r="O168" s="150">
        <v>0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38" t="s">
        <v>103</v>
      </c>
      <c r="AT168" s="138" t="s">
        <v>99</v>
      </c>
      <c r="AU168" s="138" t="s">
        <v>104</v>
      </c>
      <c r="AY168" s="13" t="s">
        <v>97</v>
      </c>
      <c r="BE168" s="139">
        <f>IF(N168="základná",J168,0)</f>
        <v>0</v>
      </c>
      <c r="BF168" s="139">
        <f>IF(N168="znížená",J168,0)</f>
        <v>0</v>
      </c>
      <c r="BG168" s="139">
        <f>IF(N168="zákl. prenesená",J168,0)</f>
        <v>0</v>
      </c>
      <c r="BH168" s="139">
        <f>IF(N168="zníž. prenesená",J168,0)</f>
        <v>0</v>
      </c>
      <c r="BI168" s="139">
        <f>IF(N168="nulová",J168,0)</f>
        <v>0</v>
      </c>
      <c r="BJ168" s="13" t="s">
        <v>104</v>
      </c>
      <c r="BK168" s="140">
        <f>ROUND(I168*H168,3)</f>
        <v>0</v>
      </c>
      <c r="BL168" s="13" t="s">
        <v>103</v>
      </c>
      <c r="BM168" s="138" t="s">
        <v>233</v>
      </c>
    </row>
    <row r="169" spans="2:65" s="1" customFormat="1" ht="6.95" customHeight="1">
      <c r="B169" s="37"/>
      <c r="C169" s="38"/>
      <c r="D169" s="38"/>
      <c r="E169" s="38"/>
      <c r="F169" s="38"/>
      <c r="G169" s="38"/>
      <c r="H169" s="38"/>
      <c r="I169" s="38"/>
      <c r="J169" s="38"/>
      <c r="K169" s="38"/>
      <c r="L169" s="25"/>
    </row>
  </sheetData>
  <autoFilter ref="C123:K16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69"/>
  <sheetViews>
    <sheetView showGridLines="0" tabSelected="1" topLeftCell="A62" workbookViewId="0">
      <selection activeCell="H167" sqref="H16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19.66406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85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3" t="s">
        <v>71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64</v>
      </c>
    </row>
    <row r="4" spans="1:46" ht="24.95" customHeight="1">
      <c r="B4" s="16"/>
      <c r="D4" s="17" t="s">
        <v>245</v>
      </c>
      <c r="L4" s="16"/>
      <c r="M4" s="82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206" t="str">
        <f>'Rekapitulácia stavby'!K6</f>
        <v>Chodníky pre peších v obci Soľ</v>
      </c>
      <c r="F7" s="207"/>
      <c r="G7" s="207"/>
      <c r="H7" s="207"/>
      <c r="L7" s="16"/>
    </row>
    <row r="8" spans="1:46" s="1" customFormat="1" ht="12" customHeight="1">
      <c r="B8" s="25"/>
      <c r="D8" s="22" t="s">
        <v>72</v>
      </c>
      <c r="L8" s="25"/>
    </row>
    <row r="9" spans="1:46" s="1" customFormat="1" ht="36.950000000000003" customHeight="1">
      <c r="B9" s="25"/>
      <c r="E9" s="208" t="s">
        <v>249</v>
      </c>
      <c r="F9" s="205"/>
      <c r="G9" s="205"/>
      <c r="H9" s="205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13</v>
      </c>
      <c r="F11" s="20" t="s">
        <v>1</v>
      </c>
      <c r="I11" s="22" t="s">
        <v>14</v>
      </c>
      <c r="J11" s="20" t="s">
        <v>1</v>
      </c>
      <c r="L11" s="25"/>
    </row>
    <row r="12" spans="1:46" s="1" customFormat="1" ht="12" customHeight="1">
      <c r="B12" s="25"/>
      <c r="D12" s="156" t="s">
        <v>239</v>
      </c>
      <c r="F12" s="20" t="s">
        <v>15</v>
      </c>
      <c r="I12" s="22" t="s">
        <v>16</v>
      </c>
      <c r="J12" s="45">
        <f>'Rekapitulácia stavby'!AN8</f>
        <v>43746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156" t="s">
        <v>240</v>
      </c>
      <c r="I14" s="22" t="s">
        <v>17</v>
      </c>
      <c r="J14" s="20" t="str">
        <f>IF('Rekapitulácia stavby'!AN10="","",'Rekapitulácia stavby'!AN10)</f>
        <v/>
      </c>
      <c r="L14" s="25"/>
    </row>
    <row r="15" spans="1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18</v>
      </c>
      <c r="J15" s="20" t="str">
        <f>IF('Rekapitulácia stavby'!AN11="","",'Rekapitulácia stavby'!AN11)</f>
        <v/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19</v>
      </c>
      <c r="I17" s="22" t="s">
        <v>17</v>
      </c>
      <c r="J17" s="20" t="str">
        <f>'Rekapitulácia stavby'!AN13</f>
        <v/>
      </c>
      <c r="L17" s="25"/>
    </row>
    <row r="18" spans="2:12" s="1" customFormat="1" ht="18" customHeight="1">
      <c r="B18" s="25"/>
      <c r="E18" s="195" t="str">
        <f>'Rekapitulácia stavby'!E14</f>
        <v xml:space="preserve"> </v>
      </c>
      <c r="F18" s="195"/>
      <c r="G18" s="195"/>
      <c r="H18" s="195"/>
      <c r="I18" s="22" t="s">
        <v>18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20</v>
      </c>
      <c r="I20" s="22" t="s">
        <v>17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18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23</v>
      </c>
      <c r="I23" s="22" t="s">
        <v>17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18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24</v>
      </c>
      <c r="L26" s="25"/>
    </row>
    <row r="27" spans="2:12" s="7" customFormat="1" ht="16.5" customHeight="1">
      <c r="B27" s="83"/>
      <c r="E27" s="187" t="s">
        <v>1</v>
      </c>
      <c r="F27" s="187"/>
      <c r="G27" s="187"/>
      <c r="H27" s="187"/>
      <c r="L27" s="83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4" t="s">
        <v>25</v>
      </c>
      <c r="J30" s="59">
        <f>ROUND(J124,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27</v>
      </c>
      <c r="I32" s="28" t="s">
        <v>26</v>
      </c>
      <c r="J32" s="28" t="s">
        <v>28</v>
      </c>
      <c r="L32" s="25"/>
    </row>
    <row r="33" spans="2:12" s="1" customFormat="1" ht="14.45" customHeight="1">
      <c r="B33" s="25"/>
      <c r="D33" s="85" t="s">
        <v>29</v>
      </c>
      <c r="E33" s="22" t="s">
        <v>30</v>
      </c>
      <c r="F33" s="86">
        <f>ROUND((SUM(BE124:BE168)),  2)</f>
        <v>0</v>
      </c>
      <c r="I33" s="87">
        <v>0.2</v>
      </c>
      <c r="J33" s="86">
        <f>ROUND(((SUM(BE124:BE168))*I33),  2)</f>
        <v>0</v>
      </c>
      <c r="L33" s="25"/>
    </row>
    <row r="34" spans="2:12" s="1" customFormat="1" ht="14.45" customHeight="1">
      <c r="B34" s="25"/>
      <c r="E34" s="22" t="s">
        <v>31</v>
      </c>
      <c r="F34" s="86">
        <f>ROUND((SUM(J96)),  2)</f>
        <v>0</v>
      </c>
      <c r="I34" s="87">
        <v>0.2</v>
      </c>
      <c r="J34" s="86">
        <f>ROUND(((SUM(F34))*I34),  2)</f>
        <v>0</v>
      </c>
      <c r="L34" s="25"/>
    </row>
    <row r="35" spans="2:12" s="1" customFormat="1" ht="14.45" hidden="1" customHeight="1">
      <c r="B35" s="25"/>
      <c r="E35" s="22" t="s">
        <v>32</v>
      </c>
      <c r="F35" s="86">
        <f>ROUND((SUM(BG124:BG168)),  2)</f>
        <v>0</v>
      </c>
      <c r="I35" s="87">
        <v>0.2</v>
      </c>
      <c r="J35" s="86">
        <f>0</f>
        <v>0</v>
      </c>
      <c r="L35" s="25"/>
    </row>
    <row r="36" spans="2:12" s="1" customFormat="1" ht="14.45" hidden="1" customHeight="1">
      <c r="B36" s="25"/>
      <c r="E36" s="22" t="s">
        <v>33</v>
      </c>
      <c r="F36" s="86">
        <f>ROUND((SUM(BH124:BH168)),  2)</f>
        <v>0</v>
      </c>
      <c r="I36" s="87">
        <v>0.2</v>
      </c>
      <c r="J36" s="86">
        <f>0</f>
        <v>0</v>
      </c>
      <c r="L36" s="25"/>
    </row>
    <row r="37" spans="2:12" s="1" customFormat="1" ht="14.45" hidden="1" customHeight="1">
      <c r="B37" s="25"/>
      <c r="E37" s="22" t="s">
        <v>34</v>
      </c>
      <c r="F37" s="86">
        <f>ROUND((SUM(BI124:BI168)),  2)</f>
        <v>0</v>
      </c>
      <c r="I37" s="87">
        <v>0</v>
      </c>
      <c r="J37" s="86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8"/>
      <c r="D39" s="89" t="s">
        <v>35</v>
      </c>
      <c r="E39" s="50"/>
      <c r="F39" s="50"/>
      <c r="G39" s="90" t="s">
        <v>36</v>
      </c>
      <c r="H39" s="91" t="s">
        <v>37</v>
      </c>
      <c r="I39" s="50"/>
      <c r="J39" s="92">
        <f>SUM(J30:J37)</f>
        <v>0</v>
      </c>
      <c r="K39" s="93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38</v>
      </c>
      <c r="E50" s="35"/>
      <c r="F50" s="35"/>
      <c r="G50" s="34" t="s">
        <v>39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40</v>
      </c>
      <c r="E61" s="27"/>
      <c r="F61" s="94" t="s">
        <v>41</v>
      </c>
      <c r="G61" s="36" t="s">
        <v>40</v>
      </c>
      <c r="H61" s="27"/>
      <c r="I61" s="27"/>
      <c r="J61" s="95" t="s">
        <v>41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42</v>
      </c>
      <c r="E65" s="35"/>
      <c r="F65" s="35"/>
      <c r="G65" s="34" t="s">
        <v>43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40</v>
      </c>
      <c r="E76" s="27"/>
      <c r="F76" s="94" t="s">
        <v>41</v>
      </c>
      <c r="G76" s="36" t="s">
        <v>40</v>
      </c>
      <c r="H76" s="27"/>
      <c r="I76" s="27"/>
      <c r="J76" s="95" t="s">
        <v>41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8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206" t="str">
        <f>E7</f>
        <v>Chodníky pre peších v obci Soľ</v>
      </c>
      <c r="F85" s="207"/>
      <c r="G85" s="207"/>
      <c r="H85" s="207"/>
      <c r="L85" s="25"/>
    </row>
    <row r="86" spans="2:47" s="1" customFormat="1" ht="12" customHeight="1">
      <c r="B86" s="25"/>
      <c r="C86" s="22" t="s">
        <v>72</v>
      </c>
      <c r="L86" s="25"/>
    </row>
    <row r="87" spans="2:47" s="1" customFormat="1" ht="16.5" customHeight="1">
      <c r="B87" s="25"/>
      <c r="E87" s="178" t="str">
        <f>E9</f>
        <v xml:space="preserve"> 01 - Chodník ľavá strana - Vetva "A" + Vetva "B"</v>
      </c>
      <c r="F87" s="205"/>
      <c r="G87" s="205"/>
      <c r="H87" s="205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156" t="s">
        <v>239</v>
      </c>
      <c r="F89" s="20" t="str">
        <f>F12</f>
        <v xml:space="preserve"> </v>
      </c>
      <c r="I89" s="22" t="s">
        <v>16</v>
      </c>
      <c r="J89" s="45">
        <f>IF(J12="","",J12)</f>
        <v>43746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156" t="s">
        <v>240</v>
      </c>
      <c r="F91" s="20" t="str">
        <f>E15</f>
        <v xml:space="preserve"> </v>
      </c>
      <c r="I91" s="22" t="s">
        <v>20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19</v>
      </c>
      <c r="F92" s="20" t="str">
        <f>IF(E18="","",E18)</f>
        <v xml:space="preserve"> </v>
      </c>
      <c r="I92" s="22" t="s">
        <v>23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6" t="s">
        <v>73</v>
      </c>
      <c r="D94" s="88"/>
      <c r="E94" s="88"/>
      <c r="F94" s="88"/>
      <c r="G94" s="88"/>
      <c r="H94" s="88"/>
      <c r="I94" s="88"/>
      <c r="J94" s="97" t="s">
        <v>74</v>
      </c>
      <c r="K94" s="88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8" t="s">
        <v>248</v>
      </c>
      <c r="J96" s="59">
        <f>J124</f>
        <v>0</v>
      </c>
      <c r="L96" s="25"/>
      <c r="AU96" s="13" t="s">
        <v>75</v>
      </c>
    </row>
    <row r="97" spans="2:12" s="8" customFormat="1" ht="24.95" customHeight="1">
      <c r="B97" s="99"/>
      <c r="D97" s="100" t="s">
        <v>76</v>
      </c>
      <c r="E97" s="101"/>
      <c r="F97" s="101"/>
      <c r="G97" s="101"/>
      <c r="H97" s="101"/>
      <c r="I97" s="101"/>
      <c r="J97" s="102">
        <f>J125</f>
        <v>0</v>
      </c>
      <c r="L97" s="99"/>
    </row>
    <row r="98" spans="2:12" s="9" customFormat="1" ht="19.899999999999999" customHeight="1">
      <c r="B98" s="103"/>
      <c r="D98" s="104" t="s">
        <v>77</v>
      </c>
      <c r="E98" s="105"/>
      <c r="F98" s="105"/>
      <c r="G98" s="105"/>
      <c r="H98" s="105"/>
      <c r="I98" s="105"/>
      <c r="J98" s="106">
        <f>J126</f>
        <v>0</v>
      </c>
      <c r="L98" s="103"/>
    </row>
    <row r="99" spans="2:12" s="9" customFormat="1" ht="19.899999999999999" customHeight="1">
      <c r="B99" s="103"/>
      <c r="D99" s="104" t="s">
        <v>78</v>
      </c>
      <c r="E99" s="105"/>
      <c r="F99" s="105"/>
      <c r="G99" s="105"/>
      <c r="H99" s="105"/>
      <c r="I99" s="105"/>
      <c r="J99" s="106">
        <f>J142</f>
        <v>0</v>
      </c>
      <c r="L99" s="103"/>
    </row>
    <row r="100" spans="2:12" s="9" customFormat="1" ht="19.899999999999999" customHeight="1">
      <c r="B100" s="103"/>
      <c r="D100" s="104" t="s">
        <v>79</v>
      </c>
      <c r="E100" s="105"/>
      <c r="F100" s="105"/>
      <c r="G100" s="105"/>
      <c r="H100" s="105"/>
      <c r="I100" s="105"/>
      <c r="J100" s="106">
        <f>J154</f>
        <v>0</v>
      </c>
      <c r="L100" s="103"/>
    </row>
    <row r="101" spans="2:12" s="9" customFormat="1" ht="19.899999999999999" customHeight="1">
      <c r="B101" s="103"/>
      <c r="D101" s="104" t="s">
        <v>80</v>
      </c>
      <c r="E101" s="105"/>
      <c r="F101" s="105"/>
      <c r="G101" s="105"/>
      <c r="H101" s="105"/>
      <c r="I101" s="105"/>
      <c r="J101" s="106">
        <f>J156</f>
        <v>0</v>
      </c>
      <c r="L101" s="103"/>
    </row>
    <row r="102" spans="2:12" s="9" customFormat="1" ht="19.899999999999999" customHeight="1">
      <c r="B102" s="103"/>
      <c r="D102" s="104" t="s">
        <v>81</v>
      </c>
      <c r="E102" s="105"/>
      <c r="F102" s="105"/>
      <c r="G102" s="105"/>
      <c r="H102" s="105"/>
      <c r="I102" s="105"/>
      <c r="J102" s="106">
        <f>J163</f>
        <v>0</v>
      </c>
      <c r="L102" s="103"/>
    </row>
    <row r="103" spans="2:12" s="8" customFormat="1" ht="24.95" customHeight="1">
      <c r="B103" s="99"/>
      <c r="D103" s="100" t="s">
        <v>82</v>
      </c>
      <c r="E103" s="101"/>
      <c r="F103" s="101"/>
      <c r="G103" s="101"/>
      <c r="H103" s="101"/>
      <c r="I103" s="101"/>
      <c r="J103" s="102">
        <f>J165</f>
        <v>0</v>
      </c>
      <c r="L103" s="99"/>
    </row>
    <row r="104" spans="2:12" s="9" customFormat="1" ht="19.899999999999999" customHeight="1">
      <c r="B104" s="103"/>
      <c r="D104" s="104" t="s">
        <v>83</v>
      </c>
      <c r="E104" s="105"/>
      <c r="F104" s="105"/>
      <c r="G104" s="105"/>
      <c r="H104" s="105"/>
      <c r="I104" s="105"/>
      <c r="J104" s="106">
        <f>J166</f>
        <v>0</v>
      </c>
      <c r="L104" s="163"/>
    </row>
    <row r="105" spans="2:12" s="1" customFormat="1" ht="21.75" customHeight="1">
      <c r="B105" s="25"/>
      <c r="L105" s="25"/>
    </row>
    <row r="106" spans="2:12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25"/>
    </row>
    <row r="110" spans="2:12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5"/>
    </row>
    <row r="111" spans="2:12" s="1" customFormat="1" ht="24.95" customHeight="1">
      <c r="B111" s="25"/>
      <c r="C111" s="17" t="s">
        <v>247</v>
      </c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12</v>
      </c>
      <c r="L113" s="25"/>
    </row>
    <row r="114" spans="2:65" s="1" customFormat="1" ht="16.5" customHeight="1">
      <c r="B114" s="25"/>
      <c r="E114" s="206" t="str">
        <f>E7</f>
        <v>Chodníky pre peších v obci Soľ</v>
      </c>
      <c r="F114" s="207"/>
      <c r="G114" s="207"/>
      <c r="H114" s="207"/>
      <c r="L114" s="25"/>
    </row>
    <row r="115" spans="2:65" s="1" customFormat="1" ht="12" customHeight="1">
      <c r="B115" s="25"/>
      <c r="C115" s="22" t="s">
        <v>72</v>
      </c>
      <c r="L115" s="25"/>
    </row>
    <row r="116" spans="2:65" s="1" customFormat="1" ht="16.5" customHeight="1">
      <c r="B116" s="25"/>
      <c r="E116" s="178" t="str">
        <f>E9</f>
        <v xml:space="preserve"> 01 - Chodník ľavá strana - Vetva "A" + Vetva "B"</v>
      </c>
      <c r="F116" s="205"/>
      <c r="G116" s="205"/>
      <c r="H116" s="205"/>
      <c r="L116" s="25"/>
    </row>
    <row r="117" spans="2:65" s="1" customFormat="1" ht="6.95" customHeight="1">
      <c r="B117" s="25"/>
      <c r="L117" s="25"/>
    </row>
    <row r="118" spans="2:65" s="1" customFormat="1" ht="12" customHeight="1">
      <c r="B118" s="25"/>
      <c r="C118" s="156" t="s">
        <v>239</v>
      </c>
      <c r="F118" s="20" t="str">
        <f>F12</f>
        <v xml:space="preserve"> </v>
      </c>
      <c r="I118" s="22" t="s">
        <v>16</v>
      </c>
      <c r="J118" s="45">
        <f>IF(J12="","",J12)</f>
        <v>43746</v>
      </c>
      <c r="L118" s="25"/>
    </row>
    <row r="119" spans="2:65" s="1" customFormat="1" ht="6.95" customHeight="1">
      <c r="B119" s="25"/>
      <c r="L119" s="25"/>
    </row>
    <row r="120" spans="2:65" s="1" customFormat="1" ht="15.2" customHeight="1">
      <c r="B120" s="25"/>
      <c r="C120" s="156" t="s">
        <v>240</v>
      </c>
      <c r="F120" s="20" t="str">
        <f>E15</f>
        <v xml:space="preserve"> </v>
      </c>
      <c r="I120" s="22" t="s">
        <v>20</v>
      </c>
      <c r="J120" s="23" t="str">
        <f>E21</f>
        <v xml:space="preserve"> </v>
      </c>
      <c r="L120" s="25"/>
    </row>
    <row r="121" spans="2:65" s="1" customFormat="1" ht="15.2" customHeight="1">
      <c r="B121" s="25"/>
      <c r="C121" s="22" t="s">
        <v>19</v>
      </c>
      <c r="F121" s="20" t="str">
        <f>IF(E18="","",E18)</f>
        <v xml:space="preserve"> </v>
      </c>
      <c r="I121" s="22" t="s">
        <v>23</v>
      </c>
      <c r="J121" s="23" t="str">
        <f>E24</f>
        <v xml:space="preserve"> </v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07"/>
      <c r="C123" s="108" t="s">
        <v>84</v>
      </c>
      <c r="D123" s="109" t="s">
        <v>50</v>
      </c>
      <c r="E123" s="109" t="s">
        <v>46</v>
      </c>
      <c r="F123" s="109" t="s">
        <v>47</v>
      </c>
      <c r="G123" s="109" t="s">
        <v>85</v>
      </c>
      <c r="H123" s="109" t="s">
        <v>86</v>
      </c>
      <c r="I123" s="109" t="s">
        <v>87</v>
      </c>
      <c r="J123" s="110" t="s">
        <v>74</v>
      </c>
      <c r="K123" s="111" t="s">
        <v>88</v>
      </c>
      <c r="L123" s="107"/>
      <c r="M123" s="52" t="s">
        <v>1</v>
      </c>
      <c r="N123" s="53" t="s">
        <v>29</v>
      </c>
      <c r="O123" s="53" t="s">
        <v>89</v>
      </c>
      <c r="P123" s="53" t="s">
        <v>90</v>
      </c>
      <c r="Q123" s="53" t="s">
        <v>91</v>
      </c>
      <c r="R123" s="53" t="s">
        <v>92</v>
      </c>
      <c r="S123" s="53" t="s">
        <v>93</v>
      </c>
      <c r="T123" s="54" t="s">
        <v>94</v>
      </c>
    </row>
    <row r="124" spans="2:65" s="1" customFormat="1" ht="22.9" customHeight="1">
      <c r="B124" s="25"/>
      <c r="C124" s="57" t="s">
        <v>248</v>
      </c>
      <c r="J124" s="112">
        <f>J125+J165</f>
        <v>0</v>
      </c>
      <c r="L124" s="25"/>
      <c r="M124" s="55"/>
      <c r="N124" s="46"/>
      <c r="O124" s="46"/>
      <c r="P124" s="113">
        <f>P125+P165</f>
        <v>0</v>
      </c>
      <c r="Q124" s="46"/>
      <c r="R124" s="113">
        <f>R125+R165</f>
        <v>765.78287955201654</v>
      </c>
      <c r="S124" s="46"/>
      <c r="T124" s="114">
        <f>T125+T165</f>
        <v>0</v>
      </c>
      <c r="AT124" s="13" t="s">
        <v>63</v>
      </c>
      <c r="AU124" s="13" t="s">
        <v>75</v>
      </c>
      <c r="BK124" s="115">
        <f>BK125+BK165</f>
        <v>0</v>
      </c>
    </row>
    <row r="125" spans="2:65" s="11" customFormat="1" ht="25.9" customHeight="1">
      <c r="B125" s="116"/>
      <c r="D125" s="117" t="s">
        <v>63</v>
      </c>
      <c r="E125" s="118" t="s">
        <v>95</v>
      </c>
      <c r="F125" s="118" t="s">
        <v>96</v>
      </c>
      <c r="J125" s="119">
        <f>SUM(J126+J142+J154+J156+J163)</f>
        <v>0</v>
      </c>
      <c r="L125" s="116"/>
      <c r="M125" s="120"/>
      <c r="N125" s="121"/>
      <c r="O125" s="121"/>
      <c r="P125" s="122">
        <f>P126+P142+P154+P156+P163</f>
        <v>0</v>
      </c>
      <c r="Q125" s="121"/>
      <c r="R125" s="122">
        <f>R126+R142+R154+R156+R163</f>
        <v>765.78287955201654</v>
      </c>
      <c r="S125" s="121"/>
      <c r="T125" s="123">
        <f>T126+T142+T154+T156+T163</f>
        <v>0</v>
      </c>
      <c r="V125" s="160"/>
      <c r="AR125" s="117" t="s">
        <v>69</v>
      </c>
      <c r="AT125" s="124" t="s">
        <v>63</v>
      </c>
      <c r="AU125" s="124" t="s">
        <v>64</v>
      </c>
      <c r="AY125" s="117" t="s">
        <v>97</v>
      </c>
      <c r="BK125" s="125">
        <f>BK126+BK142+BK154+BK156+BK163</f>
        <v>0</v>
      </c>
    </row>
    <row r="126" spans="2:65" s="11" customFormat="1" ht="22.9" customHeight="1">
      <c r="B126" s="116"/>
      <c r="D126" s="117" t="s">
        <v>63</v>
      </c>
      <c r="E126" s="126" t="s">
        <v>69</v>
      </c>
      <c r="F126" s="126" t="s">
        <v>98</v>
      </c>
      <c r="J126" s="127">
        <f>BK126</f>
        <v>0</v>
      </c>
      <c r="L126" s="116"/>
      <c r="M126" s="120"/>
      <c r="N126" s="121"/>
      <c r="O126" s="121"/>
      <c r="P126" s="122">
        <f>SUM(P127:P141)</f>
        <v>0</v>
      </c>
      <c r="Q126" s="121"/>
      <c r="R126" s="122">
        <f>SUM(R127:R141)</f>
        <v>0</v>
      </c>
      <c r="S126" s="121"/>
      <c r="T126" s="123">
        <f>SUM(T127:T141)</f>
        <v>0</v>
      </c>
      <c r="AR126" s="117" t="s">
        <v>69</v>
      </c>
      <c r="AT126" s="124" t="s">
        <v>63</v>
      </c>
      <c r="AU126" s="124" t="s">
        <v>69</v>
      </c>
      <c r="AY126" s="117" t="s">
        <v>97</v>
      </c>
      <c r="BK126" s="125">
        <f>SUM(BK127:BK141)</f>
        <v>0</v>
      </c>
    </row>
    <row r="127" spans="2:65" s="1" customFormat="1" ht="24" customHeight="1">
      <c r="B127" s="128"/>
      <c r="C127" s="129" t="s">
        <v>69</v>
      </c>
      <c r="D127" s="129" t="s">
        <v>99</v>
      </c>
      <c r="E127" s="130" t="s">
        <v>100</v>
      </c>
      <c r="F127" s="131" t="s">
        <v>101</v>
      </c>
      <c r="G127" s="132" t="s">
        <v>102</v>
      </c>
      <c r="H127" s="154">
        <v>819.2</v>
      </c>
      <c r="I127" s="133">
        <v>0</v>
      </c>
      <c r="J127" s="133">
        <f t="shared" ref="J127:J141" si="0">ROUND(I127*H127,3)</f>
        <v>0</v>
      </c>
      <c r="K127" s="131" t="s">
        <v>1</v>
      </c>
      <c r="L127" s="25"/>
      <c r="M127" s="134" t="s">
        <v>1</v>
      </c>
      <c r="N127" s="135" t="s">
        <v>31</v>
      </c>
      <c r="O127" s="136">
        <v>0</v>
      </c>
      <c r="P127" s="136">
        <f t="shared" ref="P127:P141" si="1">O127*H127</f>
        <v>0</v>
      </c>
      <c r="Q127" s="136">
        <v>0</v>
      </c>
      <c r="R127" s="136">
        <f t="shared" ref="R127:R141" si="2">Q127*H127</f>
        <v>0</v>
      </c>
      <c r="S127" s="136">
        <v>0</v>
      </c>
      <c r="T127" s="137">
        <f t="shared" ref="T127:T141" si="3">S127*H127</f>
        <v>0</v>
      </c>
      <c r="AR127" s="138" t="s">
        <v>103</v>
      </c>
      <c r="AT127" s="138" t="s">
        <v>99</v>
      </c>
      <c r="AU127" s="138" t="s">
        <v>104</v>
      </c>
      <c r="AY127" s="13" t="s">
        <v>97</v>
      </c>
      <c r="BE127" s="139">
        <f t="shared" ref="BE127:BE141" si="4">IF(N127="základná",J127,0)</f>
        <v>0</v>
      </c>
      <c r="BF127" s="139">
        <f t="shared" ref="BF127:BF141" si="5">IF(N127="znížená",J127,0)</f>
        <v>0</v>
      </c>
      <c r="BG127" s="139">
        <f t="shared" ref="BG127:BG141" si="6">IF(N127="zákl. prenesená",J127,0)</f>
        <v>0</v>
      </c>
      <c r="BH127" s="139">
        <f t="shared" ref="BH127:BH141" si="7">IF(N127="zníž. prenesená",J127,0)</f>
        <v>0</v>
      </c>
      <c r="BI127" s="139">
        <f t="shared" ref="BI127:BI141" si="8">IF(N127="nulová",J127,0)</f>
        <v>0</v>
      </c>
      <c r="BJ127" s="13" t="s">
        <v>104</v>
      </c>
      <c r="BK127" s="140">
        <f t="shared" ref="BK127:BK141" si="9">ROUND(I127*H127,3)</f>
        <v>0</v>
      </c>
      <c r="BL127" s="13" t="s">
        <v>103</v>
      </c>
      <c r="BM127" s="138" t="s">
        <v>104</v>
      </c>
    </row>
    <row r="128" spans="2:65" s="1" customFormat="1" ht="24" customHeight="1">
      <c r="B128" s="128"/>
      <c r="C128" s="129" t="s">
        <v>104</v>
      </c>
      <c r="D128" s="129" t="s">
        <v>99</v>
      </c>
      <c r="E128" s="130" t="s">
        <v>105</v>
      </c>
      <c r="F128" s="131" t="s">
        <v>106</v>
      </c>
      <c r="G128" s="132" t="s">
        <v>102</v>
      </c>
      <c r="H128" s="154">
        <v>819.2</v>
      </c>
      <c r="I128" s="133">
        <v>0</v>
      </c>
      <c r="J128" s="133">
        <f t="shared" si="0"/>
        <v>0</v>
      </c>
      <c r="K128" s="131" t="s">
        <v>1</v>
      </c>
      <c r="L128" s="25"/>
      <c r="M128" s="134" t="s">
        <v>1</v>
      </c>
      <c r="N128" s="135" t="s">
        <v>31</v>
      </c>
      <c r="O128" s="136">
        <v>0</v>
      </c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AR128" s="138" t="s">
        <v>103</v>
      </c>
      <c r="AT128" s="138" t="s">
        <v>99</v>
      </c>
      <c r="AU128" s="138" t="s">
        <v>104</v>
      </c>
      <c r="AY128" s="13" t="s">
        <v>97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3" t="s">
        <v>104</v>
      </c>
      <c r="BK128" s="140">
        <f t="shared" si="9"/>
        <v>0</v>
      </c>
      <c r="BL128" s="13" t="s">
        <v>103</v>
      </c>
      <c r="BM128" s="138" t="s">
        <v>103</v>
      </c>
    </row>
    <row r="129" spans="2:65" s="1" customFormat="1" ht="24" customHeight="1">
      <c r="B129" s="128"/>
      <c r="C129" s="129" t="s">
        <v>107</v>
      </c>
      <c r="D129" s="129" t="s">
        <v>99</v>
      </c>
      <c r="E129" s="130" t="s">
        <v>108</v>
      </c>
      <c r="F129" s="131" t="s">
        <v>109</v>
      </c>
      <c r="G129" s="132" t="s">
        <v>102</v>
      </c>
      <c r="H129" s="154">
        <v>819.2</v>
      </c>
      <c r="I129" s="133">
        <v>0</v>
      </c>
      <c r="J129" s="133">
        <f t="shared" si="0"/>
        <v>0</v>
      </c>
      <c r="K129" s="131" t="s">
        <v>1</v>
      </c>
      <c r="L129" s="25"/>
      <c r="M129" s="134" t="s">
        <v>1</v>
      </c>
      <c r="N129" s="135" t="s">
        <v>31</v>
      </c>
      <c r="O129" s="136">
        <v>0</v>
      </c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AR129" s="138" t="s">
        <v>103</v>
      </c>
      <c r="AT129" s="138" t="s">
        <v>99</v>
      </c>
      <c r="AU129" s="138" t="s">
        <v>104</v>
      </c>
      <c r="AY129" s="13" t="s">
        <v>97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3" t="s">
        <v>104</v>
      </c>
      <c r="BK129" s="140">
        <f t="shared" si="9"/>
        <v>0</v>
      </c>
      <c r="BL129" s="13" t="s">
        <v>103</v>
      </c>
      <c r="BM129" s="138" t="s">
        <v>110</v>
      </c>
    </row>
    <row r="130" spans="2:65" s="1" customFormat="1" ht="24" customHeight="1">
      <c r="B130" s="128"/>
      <c r="C130" s="129" t="s">
        <v>166</v>
      </c>
      <c r="D130" s="129" t="s">
        <v>99</v>
      </c>
      <c r="E130" s="130" t="s">
        <v>234</v>
      </c>
      <c r="F130" s="131" t="s">
        <v>235</v>
      </c>
      <c r="G130" s="132" t="s">
        <v>118</v>
      </c>
      <c r="H130" s="133">
        <v>6.02</v>
      </c>
      <c r="I130" s="133">
        <v>0</v>
      </c>
      <c r="J130" s="133">
        <f t="shared" si="0"/>
        <v>0</v>
      </c>
      <c r="K130" s="131" t="s">
        <v>1</v>
      </c>
      <c r="L130" s="25"/>
      <c r="M130" s="134" t="s">
        <v>1</v>
      </c>
      <c r="N130" s="135" t="s">
        <v>31</v>
      </c>
      <c r="O130" s="136">
        <v>0</v>
      </c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AR130" s="138" t="s">
        <v>103</v>
      </c>
      <c r="AT130" s="138" t="s">
        <v>99</v>
      </c>
      <c r="AU130" s="138" t="s">
        <v>104</v>
      </c>
      <c r="AY130" s="13" t="s">
        <v>97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3" t="s">
        <v>104</v>
      </c>
      <c r="BK130" s="140">
        <f t="shared" si="9"/>
        <v>0</v>
      </c>
      <c r="BL130" s="13" t="s">
        <v>103</v>
      </c>
      <c r="BM130" s="138" t="s">
        <v>114</v>
      </c>
    </row>
    <row r="131" spans="2:65" s="1" customFormat="1" ht="24" customHeight="1">
      <c r="B131" s="128"/>
      <c r="C131" s="129" t="s">
        <v>103</v>
      </c>
      <c r="D131" s="129" t="s">
        <v>99</v>
      </c>
      <c r="E131" s="130" t="s">
        <v>111</v>
      </c>
      <c r="F131" s="131" t="s">
        <v>112</v>
      </c>
      <c r="G131" s="132" t="s">
        <v>113</v>
      </c>
      <c r="H131" s="154">
        <v>487.24</v>
      </c>
      <c r="I131" s="133">
        <v>0</v>
      </c>
      <c r="J131" s="133">
        <f t="shared" si="0"/>
        <v>0</v>
      </c>
      <c r="K131" s="131" t="s">
        <v>1</v>
      </c>
      <c r="L131" s="165"/>
      <c r="M131" s="134" t="s">
        <v>1</v>
      </c>
      <c r="N131" s="135" t="s">
        <v>31</v>
      </c>
      <c r="O131" s="136">
        <v>0</v>
      </c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AR131" s="138" t="s">
        <v>103</v>
      </c>
      <c r="AT131" s="138" t="s">
        <v>99</v>
      </c>
      <c r="AU131" s="138" t="s">
        <v>104</v>
      </c>
      <c r="AY131" s="13" t="s">
        <v>97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3" t="s">
        <v>104</v>
      </c>
      <c r="BK131" s="140">
        <f t="shared" si="9"/>
        <v>0</v>
      </c>
      <c r="BL131" s="13" t="s">
        <v>103</v>
      </c>
      <c r="BM131" s="138" t="s">
        <v>119</v>
      </c>
    </row>
    <row r="132" spans="2:65" s="1" customFormat="1" ht="24" customHeight="1">
      <c r="B132" s="128"/>
      <c r="C132" s="129" t="s">
        <v>115</v>
      </c>
      <c r="D132" s="129" t="s">
        <v>99</v>
      </c>
      <c r="E132" s="130" t="s">
        <v>116</v>
      </c>
      <c r="F132" s="131" t="s">
        <v>117</v>
      </c>
      <c r="G132" s="132" t="s">
        <v>118</v>
      </c>
      <c r="H132" s="133">
        <v>79.8</v>
      </c>
      <c r="I132" s="133">
        <v>0</v>
      </c>
      <c r="J132" s="133">
        <f t="shared" si="0"/>
        <v>0</v>
      </c>
      <c r="K132" s="131" t="s">
        <v>1</v>
      </c>
      <c r="L132" s="25"/>
      <c r="M132" s="134" t="s">
        <v>1</v>
      </c>
      <c r="N132" s="135" t="s">
        <v>31</v>
      </c>
      <c r="O132" s="136">
        <v>0</v>
      </c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AR132" s="138" t="s">
        <v>103</v>
      </c>
      <c r="AT132" s="138" t="s">
        <v>99</v>
      </c>
      <c r="AU132" s="138" t="s">
        <v>104</v>
      </c>
      <c r="AY132" s="13" t="s">
        <v>97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3" t="s">
        <v>104</v>
      </c>
      <c r="BK132" s="140">
        <f t="shared" si="9"/>
        <v>0</v>
      </c>
      <c r="BL132" s="13" t="s">
        <v>103</v>
      </c>
      <c r="BM132" s="138" t="s">
        <v>122</v>
      </c>
    </row>
    <row r="133" spans="2:65" s="1" customFormat="1" ht="16.5" customHeight="1">
      <c r="B133" s="128"/>
      <c r="C133" s="129" t="s">
        <v>110</v>
      </c>
      <c r="D133" s="129" t="s">
        <v>99</v>
      </c>
      <c r="E133" s="130" t="s">
        <v>120</v>
      </c>
      <c r="F133" s="131" t="s">
        <v>121</v>
      </c>
      <c r="G133" s="132" t="s">
        <v>118</v>
      </c>
      <c r="H133" s="133">
        <v>79.8</v>
      </c>
      <c r="I133" s="133">
        <v>0</v>
      </c>
      <c r="J133" s="133">
        <f t="shared" si="0"/>
        <v>0</v>
      </c>
      <c r="K133" s="131" t="s">
        <v>1</v>
      </c>
      <c r="L133" s="25"/>
      <c r="M133" s="134" t="s">
        <v>1</v>
      </c>
      <c r="N133" s="135" t="s">
        <v>31</v>
      </c>
      <c r="O133" s="136">
        <v>0</v>
      </c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AR133" s="138" t="s">
        <v>103</v>
      </c>
      <c r="AT133" s="138" t="s">
        <v>99</v>
      </c>
      <c r="AU133" s="138" t="s">
        <v>104</v>
      </c>
      <c r="AY133" s="13" t="s">
        <v>97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3" t="s">
        <v>104</v>
      </c>
      <c r="BK133" s="140">
        <f t="shared" si="9"/>
        <v>0</v>
      </c>
      <c r="BL133" s="13" t="s">
        <v>103</v>
      </c>
      <c r="BM133" s="138" t="s">
        <v>126</v>
      </c>
    </row>
    <row r="134" spans="2:65" s="1" customFormat="1" ht="16.5" customHeight="1">
      <c r="B134" s="128"/>
      <c r="C134" s="129" t="s">
        <v>123</v>
      </c>
      <c r="D134" s="129" t="s">
        <v>99</v>
      </c>
      <c r="E134" s="130" t="s">
        <v>124</v>
      </c>
      <c r="F134" s="131" t="s">
        <v>125</v>
      </c>
      <c r="G134" s="132" t="s">
        <v>118</v>
      </c>
      <c r="H134" s="133">
        <v>79.14</v>
      </c>
      <c r="I134" s="133">
        <v>0</v>
      </c>
      <c r="J134" s="133">
        <f t="shared" si="0"/>
        <v>0</v>
      </c>
      <c r="K134" s="131" t="s">
        <v>1</v>
      </c>
      <c r="L134" s="25"/>
      <c r="M134" s="134" t="s">
        <v>1</v>
      </c>
      <c r="N134" s="135" t="s">
        <v>31</v>
      </c>
      <c r="O134" s="136">
        <v>0</v>
      </c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AR134" s="138" t="s">
        <v>103</v>
      </c>
      <c r="AT134" s="138" t="s">
        <v>99</v>
      </c>
      <c r="AU134" s="138" t="s">
        <v>104</v>
      </c>
      <c r="AY134" s="13" t="s">
        <v>97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3" t="s">
        <v>104</v>
      </c>
      <c r="BK134" s="140">
        <f t="shared" si="9"/>
        <v>0</v>
      </c>
      <c r="BL134" s="13" t="s">
        <v>103</v>
      </c>
      <c r="BM134" s="138" t="s">
        <v>128</v>
      </c>
    </row>
    <row r="135" spans="2:65" s="1" customFormat="1" ht="16.5" customHeight="1">
      <c r="B135" s="128"/>
      <c r="C135" s="129" t="s">
        <v>114</v>
      </c>
      <c r="D135" s="129" t="s">
        <v>99</v>
      </c>
      <c r="E135" s="130" t="s">
        <v>127</v>
      </c>
      <c r="F135" s="131" t="s">
        <v>121</v>
      </c>
      <c r="G135" s="132" t="s">
        <v>118</v>
      </c>
      <c r="H135" s="133">
        <v>79.14</v>
      </c>
      <c r="I135" s="133">
        <v>0</v>
      </c>
      <c r="J135" s="133">
        <f t="shared" si="0"/>
        <v>0</v>
      </c>
      <c r="K135" s="131" t="s">
        <v>1</v>
      </c>
      <c r="L135" s="25"/>
      <c r="M135" s="134" t="s">
        <v>1</v>
      </c>
      <c r="N135" s="135" t="s">
        <v>31</v>
      </c>
      <c r="O135" s="136">
        <v>0</v>
      </c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AR135" s="138" t="s">
        <v>103</v>
      </c>
      <c r="AT135" s="138" t="s">
        <v>99</v>
      </c>
      <c r="AU135" s="138" t="s">
        <v>104</v>
      </c>
      <c r="AY135" s="13" t="s">
        <v>97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3" t="s">
        <v>104</v>
      </c>
      <c r="BK135" s="140">
        <f t="shared" si="9"/>
        <v>0</v>
      </c>
      <c r="BL135" s="13" t="s">
        <v>103</v>
      </c>
      <c r="BM135" s="138" t="s">
        <v>132</v>
      </c>
    </row>
    <row r="136" spans="2:65" s="1" customFormat="1" ht="24" customHeight="1">
      <c r="B136" s="128"/>
      <c r="C136" s="129" t="s">
        <v>129</v>
      </c>
      <c r="D136" s="129" t="s">
        <v>99</v>
      </c>
      <c r="E136" s="130" t="s">
        <v>130</v>
      </c>
      <c r="F136" s="131" t="s">
        <v>131</v>
      </c>
      <c r="G136" s="132" t="s">
        <v>118</v>
      </c>
      <c r="H136" s="133">
        <v>158.94</v>
      </c>
      <c r="I136" s="133">
        <v>0</v>
      </c>
      <c r="J136" s="133">
        <f t="shared" si="0"/>
        <v>0</v>
      </c>
      <c r="K136" s="131" t="s">
        <v>1</v>
      </c>
      <c r="L136" s="25"/>
      <c r="M136" s="134" t="s">
        <v>1</v>
      </c>
      <c r="N136" s="135" t="s">
        <v>31</v>
      </c>
      <c r="O136" s="136">
        <v>0</v>
      </c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AR136" s="138" t="s">
        <v>103</v>
      </c>
      <c r="AT136" s="138" t="s">
        <v>99</v>
      </c>
      <c r="AU136" s="138" t="s">
        <v>104</v>
      </c>
      <c r="AY136" s="13" t="s">
        <v>97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3" t="s">
        <v>104</v>
      </c>
      <c r="BK136" s="140">
        <f t="shared" si="9"/>
        <v>0</v>
      </c>
      <c r="BL136" s="13" t="s">
        <v>103</v>
      </c>
      <c r="BM136" s="138" t="s">
        <v>7</v>
      </c>
    </row>
    <row r="137" spans="2:65" s="1" customFormat="1" ht="36" customHeight="1">
      <c r="B137" s="128"/>
      <c r="C137" s="129" t="s">
        <v>119</v>
      </c>
      <c r="D137" s="129" t="s">
        <v>99</v>
      </c>
      <c r="E137" s="130" t="s">
        <v>133</v>
      </c>
      <c r="F137" s="131" t="s">
        <v>134</v>
      </c>
      <c r="G137" s="132" t="s">
        <v>118</v>
      </c>
      <c r="H137" s="133">
        <v>158.94</v>
      </c>
      <c r="I137" s="133">
        <v>0</v>
      </c>
      <c r="J137" s="133">
        <f t="shared" si="0"/>
        <v>0</v>
      </c>
      <c r="K137" s="131" t="s">
        <v>1</v>
      </c>
      <c r="L137" s="25"/>
      <c r="M137" s="134" t="s">
        <v>1</v>
      </c>
      <c r="N137" s="135" t="s">
        <v>31</v>
      </c>
      <c r="O137" s="136">
        <v>0</v>
      </c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AR137" s="138" t="s">
        <v>103</v>
      </c>
      <c r="AT137" s="138" t="s">
        <v>99</v>
      </c>
      <c r="AU137" s="138" t="s">
        <v>104</v>
      </c>
      <c r="AY137" s="13" t="s">
        <v>97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3" t="s">
        <v>104</v>
      </c>
      <c r="BK137" s="140">
        <f t="shared" si="9"/>
        <v>0</v>
      </c>
      <c r="BL137" s="13" t="s">
        <v>103</v>
      </c>
      <c r="BM137" s="138" t="s">
        <v>138</v>
      </c>
    </row>
    <row r="138" spans="2:65" s="1" customFormat="1" ht="24" customHeight="1">
      <c r="B138" s="128"/>
      <c r="C138" s="129" t="s">
        <v>135</v>
      </c>
      <c r="D138" s="129" t="s">
        <v>99</v>
      </c>
      <c r="E138" s="130" t="s">
        <v>136</v>
      </c>
      <c r="F138" s="131" t="s">
        <v>137</v>
      </c>
      <c r="G138" s="132" t="s">
        <v>118</v>
      </c>
      <c r="H138" s="133">
        <v>1112.58</v>
      </c>
      <c r="I138" s="133">
        <v>0</v>
      </c>
      <c r="J138" s="133">
        <f t="shared" si="0"/>
        <v>0</v>
      </c>
      <c r="K138" s="131" t="s">
        <v>1</v>
      </c>
      <c r="L138" s="25"/>
      <c r="M138" s="134" t="s">
        <v>1</v>
      </c>
      <c r="N138" s="135" t="s">
        <v>31</v>
      </c>
      <c r="O138" s="136">
        <v>0</v>
      </c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AR138" s="138" t="s">
        <v>103</v>
      </c>
      <c r="AT138" s="138" t="s">
        <v>99</v>
      </c>
      <c r="AU138" s="138" t="s">
        <v>104</v>
      </c>
      <c r="AY138" s="13" t="s">
        <v>97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3" t="s">
        <v>104</v>
      </c>
      <c r="BK138" s="140">
        <f t="shared" si="9"/>
        <v>0</v>
      </c>
      <c r="BL138" s="13" t="s">
        <v>103</v>
      </c>
      <c r="BM138" s="138" t="s">
        <v>142</v>
      </c>
    </row>
    <row r="139" spans="2:65" s="1" customFormat="1" ht="24" customHeight="1">
      <c r="B139" s="128"/>
      <c r="C139" s="129" t="s">
        <v>122</v>
      </c>
      <c r="D139" s="129" t="s">
        <v>99</v>
      </c>
      <c r="E139" s="130" t="s">
        <v>139</v>
      </c>
      <c r="F139" s="131" t="s">
        <v>140</v>
      </c>
      <c r="G139" s="132" t="s">
        <v>141</v>
      </c>
      <c r="H139" s="133">
        <v>317.88</v>
      </c>
      <c r="I139" s="133">
        <v>0</v>
      </c>
      <c r="J139" s="133">
        <f t="shared" si="0"/>
        <v>0</v>
      </c>
      <c r="K139" s="131" t="s">
        <v>1</v>
      </c>
      <c r="L139" s="25"/>
      <c r="M139" s="134" t="s">
        <v>1</v>
      </c>
      <c r="N139" s="135" t="s">
        <v>31</v>
      </c>
      <c r="O139" s="136">
        <v>0</v>
      </c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AR139" s="138" t="s">
        <v>103</v>
      </c>
      <c r="AT139" s="138" t="s">
        <v>99</v>
      </c>
      <c r="AU139" s="138" t="s">
        <v>104</v>
      </c>
      <c r="AY139" s="13" t="s">
        <v>97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3" t="s">
        <v>104</v>
      </c>
      <c r="BK139" s="140">
        <f t="shared" si="9"/>
        <v>0</v>
      </c>
      <c r="BL139" s="13" t="s">
        <v>103</v>
      </c>
      <c r="BM139" s="138" t="s">
        <v>146</v>
      </c>
    </row>
    <row r="140" spans="2:65" s="1" customFormat="1" ht="16.5" customHeight="1">
      <c r="B140" s="128"/>
      <c r="C140" s="129" t="s">
        <v>143</v>
      </c>
      <c r="D140" s="129" t="s">
        <v>99</v>
      </c>
      <c r="E140" s="130" t="s">
        <v>144</v>
      </c>
      <c r="F140" s="131" t="s">
        <v>145</v>
      </c>
      <c r="G140" s="132" t="s">
        <v>141</v>
      </c>
      <c r="H140" s="133">
        <v>317.88</v>
      </c>
      <c r="I140" s="133">
        <v>0</v>
      </c>
      <c r="J140" s="133">
        <f t="shared" si="0"/>
        <v>0</v>
      </c>
      <c r="K140" s="131" t="s">
        <v>1</v>
      </c>
      <c r="L140" s="25"/>
      <c r="M140" s="134" t="s">
        <v>1</v>
      </c>
      <c r="N140" s="135" t="s">
        <v>31</v>
      </c>
      <c r="O140" s="136">
        <v>0</v>
      </c>
      <c r="P140" s="136">
        <f t="shared" si="1"/>
        <v>0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AR140" s="138" t="s">
        <v>103</v>
      </c>
      <c r="AT140" s="138" t="s">
        <v>99</v>
      </c>
      <c r="AU140" s="138" t="s">
        <v>104</v>
      </c>
      <c r="AY140" s="13" t="s">
        <v>97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3" t="s">
        <v>104</v>
      </c>
      <c r="BK140" s="140">
        <f t="shared" si="9"/>
        <v>0</v>
      </c>
      <c r="BL140" s="13" t="s">
        <v>103</v>
      </c>
      <c r="BM140" s="138" t="s">
        <v>149</v>
      </c>
    </row>
    <row r="141" spans="2:65" s="1" customFormat="1" ht="16.5" customHeight="1">
      <c r="B141" s="128"/>
      <c r="C141" s="129" t="s">
        <v>126</v>
      </c>
      <c r="D141" s="129" t="s">
        <v>99</v>
      </c>
      <c r="E141" s="130" t="s">
        <v>147</v>
      </c>
      <c r="F141" s="131" t="s">
        <v>148</v>
      </c>
      <c r="G141" s="132" t="s">
        <v>102</v>
      </c>
      <c r="H141" s="133">
        <v>935.59</v>
      </c>
      <c r="I141" s="133">
        <v>0</v>
      </c>
      <c r="J141" s="133">
        <f t="shared" si="0"/>
        <v>0</v>
      </c>
      <c r="K141" s="131" t="s">
        <v>1</v>
      </c>
      <c r="L141" s="25"/>
      <c r="M141" s="134" t="s">
        <v>1</v>
      </c>
      <c r="N141" s="135" t="s">
        <v>31</v>
      </c>
      <c r="O141" s="136">
        <v>0</v>
      </c>
      <c r="P141" s="136">
        <f t="shared" si="1"/>
        <v>0</v>
      </c>
      <c r="Q141" s="136">
        <v>0</v>
      </c>
      <c r="R141" s="136">
        <f t="shared" si="2"/>
        <v>0</v>
      </c>
      <c r="S141" s="136">
        <v>0</v>
      </c>
      <c r="T141" s="137">
        <f t="shared" si="3"/>
        <v>0</v>
      </c>
      <c r="AR141" s="138" t="s">
        <v>103</v>
      </c>
      <c r="AT141" s="138" t="s">
        <v>99</v>
      </c>
      <c r="AU141" s="138" t="s">
        <v>104</v>
      </c>
      <c r="AY141" s="13" t="s">
        <v>97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3" t="s">
        <v>104</v>
      </c>
      <c r="BK141" s="140">
        <f t="shared" si="9"/>
        <v>0</v>
      </c>
      <c r="BL141" s="13" t="s">
        <v>103</v>
      </c>
      <c r="BM141" s="138" t="s">
        <v>154</v>
      </c>
    </row>
    <row r="142" spans="2:65" s="11" customFormat="1" ht="22.9" customHeight="1">
      <c r="B142" s="116"/>
      <c r="D142" s="117" t="s">
        <v>63</v>
      </c>
      <c r="E142" s="126" t="s">
        <v>115</v>
      </c>
      <c r="F142" s="126" t="s">
        <v>150</v>
      </c>
      <c r="J142" s="127">
        <f>BK142</f>
        <v>0</v>
      </c>
      <c r="L142" s="116"/>
      <c r="M142" s="120"/>
      <c r="N142" s="121"/>
      <c r="O142" s="121"/>
      <c r="P142" s="122">
        <f>SUM(P143:P153)</f>
        <v>0</v>
      </c>
      <c r="Q142" s="121"/>
      <c r="R142" s="122">
        <f>SUM(R143:R153)</f>
        <v>761.50055955201651</v>
      </c>
      <c r="S142" s="121"/>
      <c r="T142" s="123">
        <f>SUM(T143:T153)</f>
        <v>0</v>
      </c>
      <c r="AR142" s="117" t="s">
        <v>69</v>
      </c>
      <c r="AT142" s="124" t="s">
        <v>63</v>
      </c>
      <c r="AU142" s="124" t="s">
        <v>69</v>
      </c>
      <c r="AY142" s="117" t="s">
        <v>97</v>
      </c>
      <c r="BK142" s="125">
        <f>SUM(BK143:BK153)</f>
        <v>0</v>
      </c>
    </row>
    <row r="143" spans="2:65" s="1" customFormat="1" ht="24" customHeight="1">
      <c r="B143" s="128"/>
      <c r="C143" s="129" t="s">
        <v>151</v>
      </c>
      <c r="D143" s="129" t="s">
        <v>99</v>
      </c>
      <c r="E143" s="130" t="s">
        <v>152</v>
      </c>
      <c r="F143" s="131" t="s">
        <v>153</v>
      </c>
      <c r="G143" s="132" t="s">
        <v>102</v>
      </c>
      <c r="H143" s="133">
        <v>197.84</v>
      </c>
      <c r="I143" s="133">
        <v>0</v>
      </c>
      <c r="J143" s="133">
        <f t="shared" ref="J143:J153" si="10">ROUND(I143*H143,3)</f>
        <v>0</v>
      </c>
      <c r="K143" s="131" t="s">
        <v>1</v>
      </c>
      <c r="L143" s="25"/>
      <c r="M143" s="134" t="s">
        <v>1</v>
      </c>
      <c r="N143" s="135" t="s">
        <v>31</v>
      </c>
      <c r="O143" s="136">
        <v>0</v>
      </c>
      <c r="P143" s="136">
        <f t="shared" ref="P143:P153" si="11">O143*H143</f>
        <v>0</v>
      </c>
      <c r="Q143" s="136">
        <v>0.189070006065508</v>
      </c>
      <c r="R143" s="136">
        <f t="shared" ref="R143:R153" si="12">Q143*H143</f>
        <v>37.405610000000102</v>
      </c>
      <c r="S143" s="136">
        <v>0</v>
      </c>
      <c r="T143" s="137">
        <f t="shared" ref="T143:T153" si="13">S143*H143</f>
        <v>0</v>
      </c>
      <c r="AR143" s="138" t="s">
        <v>103</v>
      </c>
      <c r="AT143" s="138" t="s">
        <v>99</v>
      </c>
      <c r="AU143" s="138" t="s">
        <v>104</v>
      </c>
      <c r="AY143" s="13" t="s">
        <v>97</v>
      </c>
      <c r="BE143" s="139">
        <f t="shared" ref="BE143:BE153" si="14">IF(N143="základná",J143,0)</f>
        <v>0</v>
      </c>
      <c r="BF143" s="139">
        <f t="shared" ref="BF143:BF153" si="15">IF(N143="znížená",J143,0)</f>
        <v>0</v>
      </c>
      <c r="BG143" s="139">
        <f t="shared" ref="BG143:BG153" si="16">IF(N143="zákl. prenesená",J143,0)</f>
        <v>0</v>
      </c>
      <c r="BH143" s="139">
        <f t="shared" ref="BH143:BH153" si="17">IF(N143="zníž. prenesená",J143,0)</f>
        <v>0</v>
      </c>
      <c r="BI143" s="139">
        <f t="shared" ref="BI143:BI153" si="18">IF(N143="nulová",J143,0)</f>
        <v>0</v>
      </c>
      <c r="BJ143" s="13" t="s">
        <v>104</v>
      </c>
      <c r="BK143" s="140">
        <f t="shared" ref="BK143:BK153" si="19">ROUND(I143*H143,3)</f>
        <v>0</v>
      </c>
      <c r="BL143" s="13" t="s">
        <v>103</v>
      </c>
      <c r="BM143" s="138" t="s">
        <v>157</v>
      </c>
    </row>
    <row r="144" spans="2:65" s="1" customFormat="1" ht="24" customHeight="1">
      <c r="B144" s="128"/>
      <c r="C144" s="129" t="s">
        <v>128</v>
      </c>
      <c r="D144" s="129" t="s">
        <v>99</v>
      </c>
      <c r="E144" s="130" t="s">
        <v>155</v>
      </c>
      <c r="F144" s="131" t="s">
        <v>156</v>
      </c>
      <c r="G144" s="132" t="s">
        <v>102</v>
      </c>
      <c r="H144" s="154">
        <v>819.2</v>
      </c>
      <c r="I144" s="133">
        <v>0</v>
      </c>
      <c r="J144" s="133">
        <f t="shared" si="10"/>
        <v>0</v>
      </c>
      <c r="K144" s="131" t="s">
        <v>1</v>
      </c>
      <c r="L144" s="25"/>
      <c r="M144" s="134" t="s">
        <v>1</v>
      </c>
      <c r="N144" s="135" t="s">
        <v>31</v>
      </c>
      <c r="O144" s="136">
        <v>0</v>
      </c>
      <c r="P144" s="136">
        <f t="shared" si="11"/>
        <v>0</v>
      </c>
      <c r="Q144" s="136">
        <v>0.1012</v>
      </c>
      <c r="R144" s="136">
        <f t="shared" si="12"/>
        <v>82.903040000000004</v>
      </c>
      <c r="S144" s="136">
        <v>0</v>
      </c>
      <c r="T144" s="137">
        <f t="shared" si="13"/>
        <v>0</v>
      </c>
      <c r="AR144" s="138" t="s">
        <v>103</v>
      </c>
      <c r="AT144" s="138" t="s">
        <v>99</v>
      </c>
      <c r="AU144" s="138" t="s">
        <v>104</v>
      </c>
      <c r="AY144" s="13" t="s">
        <v>97</v>
      </c>
      <c r="BE144" s="139">
        <f t="shared" si="14"/>
        <v>0</v>
      </c>
      <c r="BF144" s="139">
        <f t="shared" si="15"/>
        <v>0</v>
      </c>
      <c r="BG144" s="139">
        <f t="shared" si="16"/>
        <v>0</v>
      </c>
      <c r="BH144" s="139">
        <f t="shared" si="17"/>
        <v>0</v>
      </c>
      <c r="BI144" s="139">
        <f t="shared" si="18"/>
        <v>0</v>
      </c>
      <c r="BJ144" s="13" t="s">
        <v>104</v>
      </c>
      <c r="BK144" s="140">
        <f t="shared" si="19"/>
        <v>0</v>
      </c>
      <c r="BL144" s="13" t="s">
        <v>103</v>
      </c>
      <c r="BM144" s="138" t="s">
        <v>161</v>
      </c>
    </row>
    <row r="145" spans="2:65" s="1" customFormat="1" ht="24" customHeight="1">
      <c r="B145" s="128"/>
      <c r="C145" s="129" t="s">
        <v>158</v>
      </c>
      <c r="D145" s="129" t="s">
        <v>99</v>
      </c>
      <c r="E145" s="130" t="s">
        <v>159</v>
      </c>
      <c r="F145" s="131" t="s">
        <v>160</v>
      </c>
      <c r="G145" s="132" t="s">
        <v>102</v>
      </c>
      <c r="H145" s="154">
        <v>819.2</v>
      </c>
      <c r="I145" s="133">
        <v>0</v>
      </c>
      <c r="J145" s="133">
        <f t="shared" si="10"/>
        <v>0</v>
      </c>
      <c r="K145" s="131" t="s">
        <v>1</v>
      </c>
      <c r="L145" s="25"/>
      <c r="M145" s="134" t="s">
        <v>1</v>
      </c>
      <c r="N145" s="135" t="s">
        <v>31</v>
      </c>
      <c r="O145" s="136">
        <v>0</v>
      </c>
      <c r="P145" s="136">
        <f t="shared" si="11"/>
        <v>0</v>
      </c>
      <c r="Q145" s="136">
        <v>0.37080000000000002</v>
      </c>
      <c r="R145" s="136">
        <f t="shared" si="12"/>
        <v>303.75936000000002</v>
      </c>
      <c r="S145" s="136">
        <v>0</v>
      </c>
      <c r="T145" s="137">
        <f t="shared" si="13"/>
        <v>0</v>
      </c>
      <c r="AR145" s="138" t="s">
        <v>103</v>
      </c>
      <c r="AT145" s="138" t="s">
        <v>99</v>
      </c>
      <c r="AU145" s="138" t="s">
        <v>104</v>
      </c>
      <c r="AY145" s="13" t="s">
        <v>97</v>
      </c>
      <c r="BE145" s="139">
        <f t="shared" si="14"/>
        <v>0</v>
      </c>
      <c r="BF145" s="139">
        <f t="shared" si="15"/>
        <v>0</v>
      </c>
      <c r="BG145" s="139">
        <f t="shared" si="16"/>
        <v>0</v>
      </c>
      <c r="BH145" s="139">
        <f t="shared" si="17"/>
        <v>0</v>
      </c>
      <c r="BI145" s="139">
        <f t="shared" si="18"/>
        <v>0</v>
      </c>
      <c r="BJ145" s="13" t="s">
        <v>104</v>
      </c>
      <c r="BK145" s="140">
        <f t="shared" si="19"/>
        <v>0</v>
      </c>
      <c r="BL145" s="13" t="s">
        <v>103</v>
      </c>
      <c r="BM145" s="138" t="s">
        <v>164</v>
      </c>
    </row>
    <row r="146" spans="2:65" s="1" customFormat="1" ht="24" customHeight="1">
      <c r="B146" s="128"/>
      <c r="C146" s="129" t="s">
        <v>132</v>
      </c>
      <c r="D146" s="129" t="s">
        <v>99</v>
      </c>
      <c r="E146" s="130" t="s">
        <v>162</v>
      </c>
      <c r="F146" s="131" t="s">
        <v>163</v>
      </c>
      <c r="G146" s="132" t="s">
        <v>102</v>
      </c>
      <c r="H146" s="154">
        <v>819.2</v>
      </c>
      <c r="I146" s="133">
        <v>0</v>
      </c>
      <c r="J146" s="133">
        <f t="shared" si="10"/>
        <v>0</v>
      </c>
      <c r="K146" s="131" t="s">
        <v>1</v>
      </c>
      <c r="L146" s="25"/>
      <c r="M146" s="134" t="s">
        <v>1</v>
      </c>
      <c r="N146" s="135" t="s">
        <v>31</v>
      </c>
      <c r="O146" s="136">
        <v>0</v>
      </c>
      <c r="P146" s="136">
        <f t="shared" si="11"/>
        <v>0</v>
      </c>
      <c r="Q146" s="136">
        <v>0.27048</v>
      </c>
      <c r="R146" s="136">
        <f t="shared" si="12"/>
        <v>221.57721600000002</v>
      </c>
      <c r="S146" s="136">
        <v>0</v>
      </c>
      <c r="T146" s="137">
        <f t="shared" si="13"/>
        <v>0</v>
      </c>
      <c r="AR146" s="138" t="s">
        <v>103</v>
      </c>
      <c r="AT146" s="138" t="s">
        <v>99</v>
      </c>
      <c r="AU146" s="138" t="s">
        <v>104</v>
      </c>
      <c r="AY146" s="13" t="s">
        <v>97</v>
      </c>
      <c r="BE146" s="139">
        <f t="shared" si="14"/>
        <v>0</v>
      </c>
      <c r="BF146" s="139">
        <f t="shared" si="15"/>
        <v>0</v>
      </c>
      <c r="BG146" s="139">
        <f t="shared" si="16"/>
        <v>0</v>
      </c>
      <c r="BH146" s="139">
        <f t="shared" si="17"/>
        <v>0</v>
      </c>
      <c r="BI146" s="139">
        <f t="shared" si="18"/>
        <v>0</v>
      </c>
      <c r="BJ146" s="13" t="s">
        <v>104</v>
      </c>
      <c r="BK146" s="140">
        <f t="shared" si="19"/>
        <v>0</v>
      </c>
      <c r="BL146" s="13" t="s">
        <v>103</v>
      </c>
      <c r="BM146" s="138" t="s">
        <v>166</v>
      </c>
    </row>
    <row r="147" spans="2:65" s="1" customFormat="1" ht="24" customHeight="1">
      <c r="B147" s="128"/>
      <c r="C147" s="129" t="s">
        <v>165</v>
      </c>
      <c r="D147" s="129" t="s">
        <v>99</v>
      </c>
      <c r="E147" s="130" t="s">
        <v>167</v>
      </c>
      <c r="F147" s="131" t="s">
        <v>168</v>
      </c>
      <c r="G147" s="132" t="s">
        <v>141</v>
      </c>
      <c r="H147" s="154">
        <v>30.38</v>
      </c>
      <c r="I147" s="133">
        <v>0</v>
      </c>
      <c r="J147" s="133">
        <f t="shared" si="10"/>
        <v>0</v>
      </c>
      <c r="K147" s="131" t="s">
        <v>1</v>
      </c>
      <c r="L147" s="25"/>
      <c r="M147" s="134" t="s">
        <v>1</v>
      </c>
      <c r="N147" s="135" t="s">
        <v>31</v>
      </c>
      <c r="O147" s="136">
        <v>0</v>
      </c>
      <c r="P147" s="136">
        <f t="shared" si="11"/>
        <v>0</v>
      </c>
      <c r="Q147" s="136">
        <v>1</v>
      </c>
      <c r="R147" s="136">
        <f t="shared" si="12"/>
        <v>30.38</v>
      </c>
      <c r="S147" s="136">
        <v>0</v>
      </c>
      <c r="T147" s="137">
        <f t="shared" si="13"/>
        <v>0</v>
      </c>
      <c r="AR147" s="138" t="s">
        <v>103</v>
      </c>
      <c r="AT147" s="138" t="s">
        <v>99</v>
      </c>
      <c r="AU147" s="138" t="s">
        <v>104</v>
      </c>
      <c r="AY147" s="13" t="s">
        <v>97</v>
      </c>
      <c r="BE147" s="139">
        <f t="shared" si="14"/>
        <v>0</v>
      </c>
      <c r="BF147" s="139">
        <f t="shared" si="15"/>
        <v>0</v>
      </c>
      <c r="BG147" s="139">
        <f t="shared" si="16"/>
        <v>0</v>
      </c>
      <c r="BH147" s="139">
        <f t="shared" si="17"/>
        <v>0</v>
      </c>
      <c r="BI147" s="139">
        <f t="shared" si="18"/>
        <v>0</v>
      </c>
      <c r="BJ147" s="13" t="s">
        <v>104</v>
      </c>
      <c r="BK147" s="140">
        <f t="shared" si="19"/>
        <v>0</v>
      </c>
      <c r="BL147" s="13" t="s">
        <v>103</v>
      </c>
      <c r="BM147" s="138" t="s">
        <v>169</v>
      </c>
    </row>
    <row r="148" spans="2:65" s="1" customFormat="1" ht="24" customHeight="1">
      <c r="B148" s="128"/>
      <c r="C148" s="129" t="s">
        <v>7</v>
      </c>
      <c r="D148" s="129" t="s">
        <v>99</v>
      </c>
      <c r="E148" s="130" t="s">
        <v>171</v>
      </c>
      <c r="F148" s="131" t="s">
        <v>172</v>
      </c>
      <c r="G148" s="132" t="s">
        <v>102</v>
      </c>
      <c r="H148" s="154">
        <v>819.2</v>
      </c>
      <c r="I148" s="133">
        <v>0</v>
      </c>
      <c r="J148" s="133">
        <f t="shared" si="10"/>
        <v>0</v>
      </c>
      <c r="K148" s="131" t="s">
        <v>1</v>
      </c>
      <c r="L148" s="25"/>
      <c r="M148" s="134" t="s">
        <v>1</v>
      </c>
      <c r="N148" s="135" t="s">
        <v>31</v>
      </c>
      <c r="O148" s="136">
        <v>0</v>
      </c>
      <c r="P148" s="136">
        <f t="shared" si="11"/>
        <v>0</v>
      </c>
      <c r="Q148" s="136">
        <v>6.1000338868180302E-4</v>
      </c>
      <c r="R148" s="136">
        <f t="shared" si="12"/>
        <v>0.49971477600813308</v>
      </c>
      <c r="S148" s="136">
        <v>0</v>
      </c>
      <c r="T148" s="137">
        <f t="shared" si="13"/>
        <v>0</v>
      </c>
      <c r="AR148" s="138" t="s">
        <v>103</v>
      </c>
      <c r="AT148" s="138" t="s">
        <v>99</v>
      </c>
      <c r="AU148" s="138" t="s">
        <v>104</v>
      </c>
      <c r="AY148" s="13" t="s">
        <v>97</v>
      </c>
      <c r="BE148" s="139">
        <f t="shared" si="14"/>
        <v>0</v>
      </c>
      <c r="BF148" s="139">
        <f t="shared" si="15"/>
        <v>0</v>
      </c>
      <c r="BG148" s="139">
        <f t="shared" si="16"/>
        <v>0</v>
      </c>
      <c r="BH148" s="139">
        <f t="shared" si="17"/>
        <v>0</v>
      </c>
      <c r="BI148" s="139">
        <f t="shared" si="18"/>
        <v>0</v>
      </c>
      <c r="BJ148" s="13" t="s">
        <v>104</v>
      </c>
      <c r="BK148" s="140">
        <f t="shared" si="19"/>
        <v>0</v>
      </c>
      <c r="BL148" s="13" t="s">
        <v>103</v>
      </c>
      <c r="BM148" s="138" t="s">
        <v>173</v>
      </c>
    </row>
    <row r="149" spans="2:65" s="1" customFormat="1" ht="24" customHeight="1">
      <c r="B149" s="128"/>
      <c r="C149" s="129" t="s">
        <v>170</v>
      </c>
      <c r="D149" s="129" t="s">
        <v>99</v>
      </c>
      <c r="E149" s="130" t="s">
        <v>174</v>
      </c>
      <c r="F149" s="131" t="s">
        <v>175</v>
      </c>
      <c r="G149" s="132" t="s">
        <v>102</v>
      </c>
      <c r="H149" s="154">
        <v>819.2</v>
      </c>
      <c r="I149" s="133">
        <v>0</v>
      </c>
      <c r="J149" s="133">
        <f t="shared" si="10"/>
        <v>0</v>
      </c>
      <c r="K149" s="131" t="s">
        <v>1</v>
      </c>
      <c r="L149" s="25"/>
      <c r="M149" s="134" t="s">
        <v>1</v>
      </c>
      <c r="N149" s="135" t="s">
        <v>31</v>
      </c>
      <c r="O149" s="136">
        <v>0</v>
      </c>
      <c r="P149" s="136">
        <f t="shared" si="11"/>
        <v>0</v>
      </c>
      <c r="Q149" s="136">
        <v>0.103730003388682</v>
      </c>
      <c r="R149" s="136">
        <f t="shared" si="12"/>
        <v>84.975618776008304</v>
      </c>
      <c r="S149" s="136">
        <v>0</v>
      </c>
      <c r="T149" s="137">
        <f t="shared" si="13"/>
        <v>0</v>
      </c>
      <c r="AR149" s="138" t="s">
        <v>103</v>
      </c>
      <c r="AT149" s="138" t="s">
        <v>99</v>
      </c>
      <c r="AU149" s="138" t="s">
        <v>104</v>
      </c>
      <c r="AY149" s="13" t="s">
        <v>97</v>
      </c>
      <c r="BE149" s="139">
        <f t="shared" si="14"/>
        <v>0</v>
      </c>
      <c r="BF149" s="139">
        <f t="shared" si="15"/>
        <v>0</v>
      </c>
      <c r="BG149" s="139">
        <f t="shared" si="16"/>
        <v>0</v>
      </c>
      <c r="BH149" s="139">
        <f t="shared" si="17"/>
        <v>0</v>
      </c>
      <c r="BI149" s="139">
        <f t="shared" si="18"/>
        <v>0</v>
      </c>
      <c r="BJ149" s="13" t="s">
        <v>104</v>
      </c>
      <c r="BK149" s="140">
        <f t="shared" si="19"/>
        <v>0</v>
      </c>
      <c r="BL149" s="13" t="s">
        <v>103</v>
      </c>
      <c r="BM149" s="138" t="s">
        <v>176</v>
      </c>
    </row>
    <row r="150" spans="2:65" s="1" customFormat="1" ht="16.5" customHeight="1">
      <c r="B150" s="128"/>
      <c r="C150" s="129" t="s">
        <v>138</v>
      </c>
      <c r="D150" s="129" t="s">
        <v>99</v>
      </c>
      <c r="E150" s="130" t="s">
        <v>178</v>
      </c>
      <c r="F150" s="131" t="s">
        <v>179</v>
      </c>
      <c r="G150" s="132" t="s">
        <v>141</v>
      </c>
      <c r="H150" s="154">
        <v>151.21100000000001</v>
      </c>
      <c r="I150" s="133">
        <v>0</v>
      </c>
      <c r="J150" s="133">
        <f t="shared" si="10"/>
        <v>0</v>
      </c>
      <c r="K150" s="131" t="s">
        <v>1</v>
      </c>
      <c r="L150" s="25"/>
      <c r="M150" s="134" t="s">
        <v>1</v>
      </c>
      <c r="N150" s="135" t="s">
        <v>31</v>
      </c>
      <c r="O150" s="136">
        <v>0</v>
      </c>
      <c r="P150" s="136">
        <f t="shared" si="11"/>
        <v>0</v>
      </c>
      <c r="Q150" s="136">
        <v>0</v>
      </c>
      <c r="R150" s="136">
        <f t="shared" si="12"/>
        <v>0</v>
      </c>
      <c r="S150" s="136">
        <v>0</v>
      </c>
      <c r="T150" s="137">
        <f t="shared" si="13"/>
        <v>0</v>
      </c>
      <c r="AR150" s="138" t="s">
        <v>103</v>
      </c>
      <c r="AT150" s="138" t="s">
        <v>99</v>
      </c>
      <c r="AU150" s="138" t="s">
        <v>104</v>
      </c>
      <c r="AY150" s="13" t="s">
        <v>97</v>
      </c>
      <c r="BE150" s="139">
        <f t="shared" si="14"/>
        <v>0</v>
      </c>
      <c r="BF150" s="139">
        <f t="shared" si="15"/>
        <v>0</v>
      </c>
      <c r="BG150" s="139">
        <f t="shared" si="16"/>
        <v>0</v>
      </c>
      <c r="BH150" s="139">
        <f t="shared" si="17"/>
        <v>0</v>
      </c>
      <c r="BI150" s="139">
        <f t="shared" si="18"/>
        <v>0</v>
      </c>
      <c r="BJ150" s="13" t="s">
        <v>104</v>
      </c>
      <c r="BK150" s="140">
        <f t="shared" si="19"/>
        <v>0</v>
      </c>
      <c r="BL150" s="13" t="s">
        <v>103</v>
      </c>
      <c r="BM150" s="138" t="s">
        <v>180</v>
      </c>
    </row>
    <row r="151" spans="2:65" s="1" customFormat="1" ht="24" customHeight="1">
      <c r="B151" s="128"/>
      <c r="C151" s="129" t="s">
        <v>177</v>
      </c>
      <c r="D151" s="129" t="s">
        <v>99</v>
      </c>
      <c r="E151" s="130" t="s">
        <v>182</v>
      </c>
      <c r="F151" s="131" t="s">
        <v>183</v>
      </c>
      <c r="G151" s="132" t="s">
        <v>141</v>
      </c>
      <c r="H151" s="154">
        <v>1360.8879999999999</v>
      </c>
      <c r="I151" s="133">
        <v>0</v>
      </c>
      <c r="J151" s="133">
        <f t="shared" si="10"/>
        <v>0</v>
      </c>
      <c r="K151" s="131" t="s">
        <v>1</v>
      </c>
      <c r="L151" s="25"/>
      <c r="M151" s="134" t="s">
        <v>1</v>
      </c>
      <c r="N151" s="135" t="s">
        <v>31</v>
      </c>
      <c r="O151" s="136">
        <v>0</v>
      </c>
      <c r="P151" s="136">
        <f t="shared" si="11"/>
        <v>0</v>
      </c>
      <c r="Q151" s="136">
        <v>0</v>
      </c>
      <c r="R151" s="136">
        <f t="shared" si="12"/>
        <v>0</v>
      </c>
      <c r="S151" s="136">
        <v>0</v>
      </c>
      <c r="T151" s="137">
        <f t="shared" si="13"/>
        <v>0</v>
      </c>
      <c r="AR151" s="138" t="s">
        <v>103</v>
      </c>
      <c r="AT151" s="138" t="s">
        <v>99</v>
      </c>
      <c r="AU151" s="138" t="s">
        <v>104</v>
      </c>
      <c r="AY151" s="13" t="s">
        <v>97</v>
      </c>
      <c r="BE151" s="139">
        <f t="shared" si="14"/>
        <v>0</v>
      </c>
      <c r="BF151" s="139">
        <f t="shared" si="15"/>
        <v>0</v>
      </c>
      <c r="BG151" s="139">
        <f t="shared" si="16"/>
        <v>0</v>
      </c>
      <c r="BH151" s="139">
        <f t="shared" si="17"/>
        <v>0</v>
      </c>
      <c r="BI151" s="139">
        <f t="shared" si="18"/>
        <v>0</v>
      </c>
      <c r="BJ151" s="13" t="s">
        <v>104</v>
      </c>
      <c r="BK151" s="140">
        <f t="shared" si="19"/>
        <v>0</v>
      </c>
      <c r="BL151" s="13" t="s">
        <v>103</v>
      </c>
      <c r="BM151" s="138" t="s">
        <v>184</v>
      </c>
    </row>
    <row r="152" spans="2:65" s="1" customFormat="1" ht="24" customHeight="1">
      <c r="B152" s="128"/>
      <c r="C152" s="129" t="s">
        <v>142</v>
      </c>
      <c r="D152" s="129" t="s">
        <v>99</v>
      </c>
      <c r="E152" s="130" t="s">
        <v>185</v>
      </c>
      <c r="F152" s="131" t="s">
        <v>186</v>
      </c>
      <c r="G152" s="132" t="s">
        <v>141</v>
      </c>
      <c r="H152" s="154">
        <v>151.21100000000001</v>
      </c>
      <c r="I152" s="133">
        <v>0</v>
      </c>
      <c r="J152" s="133">
        <f t="shared" si="10"/>
        <v>0</v>
      </c>
      <c r="K152" s="131" t="s">
        <v>1</v>
      </c>
      <c r="L152" s="25"/>
      <c r="M152" s="134" t="s">
        <v>1</v>
      </c>
      <c r="N152" s="135" t="s">
        <v>31</v>
      </c>
      <c r="O152" s="136">
        <v>0</v>
      </c>
      <c r="P152" s="136">
        <f t="shared" si="11"/>
        <v>0</v>
      </c>
      <c r="Q152" s="136">
        <v>0</v>
      </c>
      <c r="R152" s="136">
        <f t="shared" si="12"/>
        <v>0</v>
      </c>
      <c r="S152" s="136">
        <v>0</v>
      </c>
      <c r="T152" s="137">
        <f t="shared" si="13"/>
        <v>0</v>
      </c>
      <c r="AR152" s="138" t="s">
        <v>103</v>
      </c>
      <c r="AT152" s="138" t="s">
        <v>99</v>
      </c>
      <c r="AU152" s="138" t="s">
        <v>104</v>
      </c>
      <c r="AY152" s="13" t="s">
        <v>97</v>
      </c>
      <c r="BE152" s="139">
        <f t="shared" si="14"/>
        <v>0</v>
      </c>
      <c r="BF152" s="139">
        <f t="shared" si="15"/>
        <v>0</v>
      </c>
      <c r="BG152" s="139">
        <f t="shared" si="16"/>
        <v>0</v>
      </c>
      <c r="BH152" s="139">
        <f t="shared" si="17"/>
        <v>0</v>
      </c>
      <c r="BI152" s="139">
        <f t="shared" si="18"/>
        <v>0</v>
      </c>
      <c r="BJ152" s="13" t="s">
        <v>104</v>
      </c>
      <c r="BK152" s="140">
        <f t="shared" si="19"/>
        <v>0</v>
      </c>
      <c r="BL152" s="13" t="s">
        <v>103</v>
      </c>
      <c r="BM152" s="138" t="s">
        <v>187</v>
      </c>
    </row>
    <row r="153" spans="2:65" s="1" customFormat="1" ht="16.5" customHeight="1">
      <c r="B153" s="128"/>
      <c r="C153" s="129" t="s">
        <v>181</v>
      </c>
      <c r="D153" s="129" t="s">
        <v>99</v>
      </c>
      <c r="E153" s="130" t="s">
        <v>188</v>
      </c>
      <c r="F153" s="131" t="s">
        <v>189</v>
      </c>
      <c r="G153" s="132" t="s">
        <v>141</v>
      </c>
      <c r="H153" s="154">
        <v>151.21100000000001</v>
      </c>
      <c r="I153" s="133">
        <v>0</v>
      </c>
      <c r="J153" s="133">
        <f t="shared" si="10"/>
        <v>0</v>
      </c>
      <c r="K153" s="131" t="s">
        <v>1</v>
      </c>
      <c r="L153" s="25"/>
      <c r="M153" s="134" t="s">
        <v>1</v>
      </c>
      <c r="N153" s="135" t="s">
        <v>31</v>
      </c>
      <c r="O153" s="136">
        <v>0</v>
      </c>
      <c r="P153" s="136">
        <f t="shared" si="11"/>
        <v>0</v>
      </c>
      <c r="Q153" s="136">
        <v>0</v>
      </c>
      <c r="R153" s="136">
        <f t="shared" si="12"/>
        <v>0</v>
      </c>
      <c r="S153" s="136">
        <v>0</v>
      </c>
      <c r="T153" s="137">
        <f t="shared" si="13"/>
        <v>0</v>
      </c>
      <c r="AR153" s="138" t="s">
        <v>103</v>
      </c>
      <c r="AT153" s="138" t="s">
        <v>99</v>
      </c>
      <c r="AU153" s="138" t="s">
        <v>104</v>
      </c>
      <c r="AY153" s="13" t="s">
        <v>97</v>
      </c>
      <c r="BE153" s="139">
        <f t="shared" si="14"/>
        <v>0</v>
      </c>
      <c r="BF153" s="139">
        <f t="shared" si="15"/>
        <v>0</v>
      </c>
      <c r="BG153" s="139">
        <f t="shared" si="16"/>
        <v>0</v>
      </c>
      <c r="BH153" s="139">
        <f t="shared" si="17"/>
        <v>0</v>
      </c>
      <c r="BI153" s="139">
        <f t="shared" si="18"/>
        <v>0</v>
      </c>
      <c r="BJ153" s="13" t="s">
        <v>104</v>
      </c>
      <c r="BK153" s="140">
        <f t="shared" si="19"/>
        <v>0</v>
      </c>
      <c r="BL153" s="13" t="s">
        <v>103</v>
      </c>
      <c r="BM153" s="138" t="s">
        <v>190</v>
      </c>
    </row>
    <row r="154" spans="2:65" s="11" customFormat="1" ht="22.9" customHeight="1">
      <c r="B154" s="116"/>
      <c r="D154" s="117" t="s">
        <v>63</v>
      </c>
      <c r="E154" s="126" t="s">
        <v>114</v>
      </c>
      <c r="F154" s="126" t="s">
        <v>191</v>
      </c>
      <c r="J154" s="127">
        <f>BK154</f>
        <v>0</v>
      </c>
      <c r="L154" s="116"/>
      <c r="M154" s="120"/>
      <c r="N154" s="121"/>
      <c r="O154" s="121"/>
      <c r="P154" s="122">
        <f>P155</f>
        <v>0</v>
      </c>
      <c r="Q154" s="121"/>
      <c r="R154" s="122">
        <f>R155</f>
        <v>4.2823199999999995</v>
      </c>
      <c r="S154" s="121"/>
      <c r="T154" s="123">
        <f>T155</f>
        <v>0</v>
      </c>
      <c r="AR154" s="117" t="s">
        <v>69</v>
      </c>
      <c r="AT154" s="124" t="s">
        <v>63</v>
      </c>
      <c r="AU154" s="124" t="s">
        <v>69</v>
      </c>
      <c r="AY154" s="117" t="s">
        <v>97</v>
      </c>
      <c r="BK154" s="125">
        <f>BK155</f>
        <v>0</v>
      </c>
    </row>
    <row r="155" spans="2:65" s="1" customFormat="1" ht="24" customHeight="1">
      <c r="B155" s="128"/>
      <c r="C155" s="129">
        <v>26</v>
      </c>
      <c r="D155" s="129" t="s">
        <v>99</v>
      </c>
      <c r="E155" s="130" t="s">
        <v>192</v>
      </c>
      <c r="F155" s="131" t="s">
        <v>193</v>
      </c>
      <c r="G155" s="132" t="s">
        <v>194</v>
      </c>
      <c r="H155" s="133">
        <v>14</v>
      </c>
      <c r="I155" s="133">
        <v>0</v>
      </c>
      <c r="J155" s="133">
        <f>ROUND(I155*H155,3)</f>
        <v>0</v>
      </c>
      <c r="K155" s="131" t="s">
        <v>1</v>
      </c>
      <c r="L155" s="25"/>
      <c r="M155" s="134" t="s">
        <v>1</v>
      </c>
      <c r="N155" s="135" t="s">
        <v>31</v>
      </c>
      <c r="O155" s="136">
        <v>0</v>
      </c>
      <c r="P155" s="136">
        <f>O155*H155</f>
        <v>0</v>
      </c>
      <c r="Q155" s="136">
        <v>0.30587999999999999</v>
      </c>
      <c r="R155" s="136">
        <f>Q155*H155</f>
        <v>4.2823199999999995</v>
      </c>
      <c r="S155" s="136">
        <v>0</v>
      </c>
      <c r="T155" s="137">
        <f>S155*H155</f>
        <v>0</v>
      </c>
      <c r="AR155" s="138" t="s">
        <v>103</v>
      </c>
      <c r="AT155" s="138" t="s">
        <v>99</v>
      </c>
      <c r="AU155" s="138" t="s">
        <v>104</v>
      </c>
      <c r="AY155" s="13" t="s">
        <v>97</v>
      </c>
      <c r="BE155" s="139">
        <f>IF(N155="základná",J155,0)</f>
        <v>0</v>
      </c>
      <c r="BF155" s="139">
        <f>IF(N155="znížená",J155,0)</f>
        <v>0</v>
      </c>
      <c r="BG155" s="139">
        <f>IF(N155="zákl. prenesená",J155,0)</f>
        <v>0</v>
      </c>
      <c r="BH155" s="139">
        <f>IF(N155="zníž. prenesená",J155,0)</f>
        <v>0</v>
      </c>
      <c r="BI155" s="139">
        <f>IF(N155="nulová",J155,0)</f>
        <v>0</v>
      </c>
      <c r="BJ155" s="13" t="s">
        <v>104</v>
      </c>
      <c r="BK155" s="140">
        <f>ROUND(I155*H155,3)</f>
        <v>0</v>
      </c>
      <c r="BL155" s="13" t="s">
        <v>103</v>
      </c>
      <c r="BM155" s="138" t="s">
        <v>195</v>
      </c>
    </row>
    <row r="156" spans="2:65" s="11" customFormat="1" ht="22.9" customHeight="1">
      <c r="B156" s="116"/>
      <c r="D156" s="117" t="s">
        <v>63</v>
      </c>
      <c r="E156" s="126" t="s">
        <v>129</v>
      </c>
      <c r="F156" s="126" t="s">
        <v>196</v>
      </c>
      <c r="J156" s="158">
        <f>SUM(J157:J162)</f>
        <v>0</v>
      </c>
      <c r="L156" s="116"/>
      <c r="M156" s="120"/>
      <c r="N156" s="121"/>
      <c r="O156" s="121"/>
      <c r="P156" s="122">
        <f>SUM(P157:P162)</f>
        <v>0</v>
      </c>
      <c r="Q156" s="121"/>
      <c r="R156" s="122">
        <f>SUM(R157:R162)</f>
        <v>0</v>
      </c>
      <c r="S156" s="121"/>
      <c r="T156" s="123">
        <f>SUM(T157:T162)</f>
        <v>0</v>
      </c>
      <c r="AR156" s="117" t="s">
        <v>69</v>
      </c>
      <c r="AT156" s="124" t="s">
        <v>63</v>
      </c>
      <c r="AU156" s="124" t="s">
        <v>69</v>
      </c>
      <c r="AY156" s="117" t="s">
        <v>97</v>
      </c>
      <c r="BK156" s="125">
        <f>SUM(BK157:BK162)</f>
        <v>0</v>
      </c>
    </row>
    <row r="157" spans="2:65" s="1" customFormat="1" ht="24" customHeight="1">
      <c r="B157" s="128"/>
      <c r="C157" s="129">
        <v>27</v>
      </c>
      <c r="D157" s="129" t="s">
        <v>99</v>
      </c>
      <c r="E157" s="130" t="s">
        <v>204</v>
      </c>
      <c r="F157" s="131" t="s">
        <v>205</v>
      </c>
      <c r="G157" s="132" t="s">
        <v>113</v>
      </c>
      <c r="H157" s="154">
        <v>487.24</v>
      </c>
      <c r="I157" s="133">
        <v>0</v>
      </c>
      <c r="J157" s="133">
        <f>ROUND(I157*H157,3)</f>
        <v>0</v>
      </c>
      <c r="K157" s="131" t="s">
        <v>1</v>
      </c>
      <c r="L157" s="165"/>
      <c r="M157" s="134"/>
      <c r="N157" s="135"/>
      <c r="O157" s="136"/>
      <c r="P157" s="136"/>
      <c r="Q157" s="136"/>
      <c r="R157" s="136"/>
      <c r="S157" s="136"/>
      <c r="T157" s="137"/>
      <c r="AR157" s="138" t="s">
        <v>103</v>
      </c>
      <c r="AT157" s="138" t="s">
        <v>99</v>
      </c>
      <c r="AU157" s="138" t="s">
        <v>104</v>
      </c>
      <c r="AY157" s="13" t="s">
        <v>97</v>
      </c>
      <c r="BE157" s="139">
        <f t="shared" ref="BE157:BE162" si="20">IF(N157="základná",J157,0)</f>
        <v>0</v>
      </c>
      <c r="BF157" s="139">
        <f t="shared" ref="BF157:BF162" si="21">IF(N157="znížená",J157,0)</f>
        <v>0</v>
      </c>
      <c r="BG157" s="139">
        <f t="shared" ref="BG157:BG162" si="22">IF(N157="zákl. prenesená",J157,0)</f>
        <v>0</v>
      </c>
      <c r="BH157" s="139">
        <f t="shared" ref="BH157:BH162" si="23">IF(N157="zníž. prenesená",J157,0)</f>
        <v>0</v>
      </c>
      <c r="BI157" s="139">
        <f t="shared" ref="BI157:BI162" si="24">IF(N157="nulová",J157,0)</f>
        <v>0</v>
      </c>
      <c r="BJ157" s="13" t="s">
        <v>104</v>
      </c>
      <c r="BK157" s="140">
        <f t="shared" ref="BK157:BK162" si="25">ROUND(I157*H157,3)</f>
        <v>0</v>
      </c>
      <c r="BL157" s="13" t="s">
        <v>103</v>
      </c>
      <c r="BM157" s="138" t="s">
        <v>206</v>
      </c>
    </row>
    <row r="158" spans="2:65" s="152" customFormat="1" ht="24" customHeight="1">
      <c r="B158" s="128"/>
      <c r="C158" s="141">
        <v>28</v>
      </c>
      <c r="D158" s="141" t="s">
        <v>200</v>
      </c>
      <c r="E158" s="142" t="s">
        <v>201</v>
      </c>
      <c r="F158" s="168" t="s">
        <v>202</v>
      </c>
      <c r="G158" s="144" t="s">
        <v>194</v>
      </c>
      <c r="H158" s="170">
        <v>111.48399999999999</v>
      </c>
      <c r="I158" s="157">
        <v>0</v>
      </c>
      <c r="J158" s="159">
        <f>ROUND(I158*H158,3)</f>
        <v>0</v>
      </c>
      <c r="K158" s="131"/>
      <c r="L158" s="165"/>
      <c r="M158" s="134"/>
      <c r="N158" s="135"/>
      <c r="O158" s="136"/>
      <c r="P158" s="136"/>
      <c r="Q158" s="136"/>
      <c r="R158" s="136"/>
      <c r="S158" s="136"/>
      <c r="T158" s="137"/>
      <c r="V158" s="164"/>
      <c r="AR158" s="138"/>
      <c r="AT158" s="138"/>
      <c r="AU158" s="138"/>
      <c r="AY158" s="13"/>
      <c r="BE158" s="139"/>
      <c r="BF158" s="139"/>
      <c r="BG158" s="139"/>
      <c r="BH158" s="139"/>
      <c r="BI158" s="139"/>
      <c r="BJ158" s="13"/>
      <c r="BK158" s="140"/>
      <c r="BL158" s="13"/>
      <c r="BM158" s="138"/>
    </row>
    <row r="159" spans="2:65" s="1" customFormat="1" ht="16.5" customHeight="1">
      <c r="B159" s="128"/>
      <c r="C159" s="129">
        <v>29</v>
      </c>
      <c r="D159" s="141" t="s">
        <v>200</v>
      </c>
      <c r="E159" s="142" t="s">
        <v>207</v>
      </c>
      <c r="F159" s="168" t="s">
        <v>244</v>
      </c>
      <c r="G159" s="144" t="s">
        <v>194</v>
      </c>
      <c r="H159" s="170">
        <v>390.72899999999998</v>
      </c>
      <c r="I159" s="145">
        <v>0</v>
      </c>
      <c r="J159" s="159">
        <f>ROUND(I159*H159,3)</f>
        <v>0</v>
      </c>
      <c r="K159" s="143" t="s">
        <v>1</v>
      </c>
      <c r="L159" s="167"/>
      <c r="M159" s="146"/>
      <c r="N159" s="147"/>
      <c r="O159" s="136"/>
      <c r="P159" s="136"/>
      <c r="Q159" s="136"/>
      <c r="R159" s="136"/>
      <c r="S159" s="136"/>
      <c r="T159" s="137"/>
      <c r="V159" s="164"/>
      <c r="AR159" s="138" t="s">
        <v>114</v>
      </c>
      <c r="AT159" s="138" t="s">
        <v>200</v>
      </c>
      <c r="AU159" s="138" t="s">
        <v>104</v>
      </c>
      <c r="AY159" s="13" t="s">
        <v>97</v>
      </c>
      <c r="BE159" s="139">
        <f>IF(N159="základná",J159,0)</f>
        <v>0</v>
      </c>
      <c r="BF159" s="139">
        <f>IF(N159="znížená",J159,0)</f>
        <v>0</v>
      </c>
      <c r="BG159" s="139">
        <f>IF(N159="zákl. prenesená",J159,0)</f>
        <v>0</v>
      </c>
      <c r="BH159" s="139">
        <f>IF(N159="zníž. prenesená",J159,0)</f>
        <v>0</v>
      </c>
      <c r="BI159" s="139">
        <f>IF(N159="nulová",J159,0)</f>
        <v>0</v>
      </c>
      <c r="BJ159" s="13" t="s">
        <v>104</v>
      </c>
      <c r="BK159" s="140">
        <f t="shared" si="25"/>
        <v>0</v>
      </c>
      <c r="BL159" s="13" t="s">
        <v>103</v>
      </c>
      <c r="BM159" s="138" t="s">
        <v>208</v>
      </c>
    </row>
    <row r="160" spans="2:65" s="1" customFormat="1" ht="24" customHeight="1">
      <c r="B160" s="128"/>
      <c r="C160" s="141">
        <v>30</v>
      </c>
      <c r="D160" s="129" t="s">
        <v>99</v>
      </c>
      <c r="E160" s="130" t="s">
        <v>209</v>
      </c>
      <c r="F160" s="131" t="s">
        <v>210</v>
      </c>
      <c r="G160" s="132" t="s">
        <v>118</v>
      </c>
      <c r="H160" s="154">
        <v>49.46</v>
      </c>
      <c r="I160" s="133">
        <v>0</v>
      </c>
      <c r="J160" s="133">
        <f>ROUND(I160*H160,3)</f>
        <v>0</v>
      </c>
      <c r="K160" s="131" t="s">
        <v>1</v>
      </c>
      <c r="L160" s="25"/>
      <c r="M160" s="134"/>
      <c r="N160" s="135"/>
      <c r="O160" s="136"/>
      <c r="P160" s="136"/>
      <c r="Q160" s="136"/>
      <c r="R160" s="136"/>
      <c r="S160" s="136"/>
      <c r="T160" s="137"/>
      <c r="AR160" s="138" t="s">
        <v>103</v>
      </c>
      <c r="AT160" s="138" t="s">
        <v>99</v>
      </c>
      <c r="AU160" s="138" t="s">
        <v>104</v>
      </c>
      <c r="AY160" s="13" t="s">
        <v>97</v>
      </c>
      <c r="BE160" s="139">
        <f>IF(N160="základná",J160,0)</f>
        <v>0</v>
      </c>
      <c r="BF160" s="139">
        <f>IF(N160="znížená",J160,0)</f>
        <v>0</v>
      </c>
      <c r="BG160" s="139">
        <f>IF(N160="zákl. prenesená",J160,0)</f>
        <v>0</v>
      </c>
      <c r="BH160" s="139">
        <f>IF(N160="zníž. prenesená",J160,0)</f>
        <v>0</v>
      </c>
      <c r="BI160" s="139">
        <f>IF(N160="nulová",J160,0)</f>
        <v>0</v>
      </c>
      <c r="BJ160" s="13" t="s">
        <v>104</v>
      </c>
      <c r="BK160" s="140">
        <f t="shared" si="25"/>
        <v>0</v>
      </c>
      <c r="BL160" s="13" t="s">
        <v>103</v>
      </c>
      <c r="BM160" s="138" t="s">
        <v>211</v>
      </c>
    </row>
    <row r="161" spans="2:65" s="1" customFormat="1" ht="24" customHeight="1">
      <c r="B161" s="128"/>
      <c r="C161" s="129">
        <v>31</v>
      </c>
      <c r="D161" s="129" t="s">
        <v>99</v>
      </c>
      <c r="E161" s="130" t="s">
        <v>212</v>
      </c>
      <c r="F161" s="169" t="s">
        <v>213</v>
      </c>
      <c r="G161" s="132" t="s">
        <v>113</v>
      </c>
      <c r="H161" s="154">
        <v>487.24</v>
      </c>
      <c r="I161" s="133">
        <v>0</v>
      </c>
      <c r="J161" s="133">
        <f>ROUND(I161*H161,3)</f>
        <v>0</v>
      </c>
      <c r="K161" s="131" t="s">
        <v>1</v>
      </c>
      <c r="L161" s="165"/>
      <c r="M161" s="134"/>
      <c r="N161" s="135"/>
      <c r="O161" s="136"/>
      <c r="P161" s="136"/>
      <c r="Q161" s="136"/>
      <c r="R161" s="136"/>
      <c r="S161" s="136"/>
      <c r="T161" s="137"/>
      <c r="AR161" s="138" t="s">
        <v>103</v>
      </c>
      <c r="AT161" s="138" t="s">
        <v>99</v>
      </c>
      <c r="AU161" s="138" t="s">
        <v>104</v>
      </c>
      <c r="AY161" s="13" t="s">
        <v>97</v>
      </c>
      <c r="BE161" s="139">
        <f>IF(N161="základná",J161,0)</f>
        <v>0</v>
      </c>
      <c r="BF161" s="139">
        <f>IF(N161="znížená",J161,0)</f>
        <v>0</v>
      </c>
      <c r="BG161" s="139">
        <f>IF(N161="zákl. prenesená",J161,0)</f>
        <v>0</v>
      </c>
      <c r="BH161" s="139">
        <f>IF(N161="zníž. prenesená",J161,0)</f>
        <v>0</v>
      </c>
      <c r="BI161" s="139">
        <f>IF(N161="nulová",J161,0)</f>
        <v>0</v>
      </c>
      <c r="BJ161" s="13" t="s">
        <v>104</v>
      </c>
      <c r="BK161" s="140">
        <f t="shared" si="25"/>
        <v>0</v>
      </c>
      <c r="BL161" s="13" t="s">
        <v>103</v>
      </c>
      <c r="BM161" s="138" t="s">
        <v>214</v>
      </c>
    </row>
    <row r="162" spans="2:65" s="1" customFormat="1" ht="24" customHeight="1">
      <c r="B162" s="128"/>
      <c r="C162" s="141">
        <v>32</v>
      </c>
      <c r="D162" s="129" t="s">
        <v>99</v>
      </c>
      <c r="E162" s="130" t="s">
        <v>215</v>
      </c>
      <c r="F162" s="131" t="s">
        <v>216</v>
      </c>
      <c r="G162" s="132" t="s">
        <v>102</v>
      </c>
      <c r="H162" s="154">
        <v>819.2</v>
      </c>
      <c r="I162" s="133">
        <v>0</v>
      </c>
      <c r="J162" s="133">
        <f t="shared" ref="J162" si="26">ROUND(I162*H162,3)</f>
        <v>0</v>
      </c>
      <c r="K162" s="131" t="s">
        <v>1</v>
      </c>
      <c r="L162" s="25"/>
      <c r="M162" s="134" t="s">
        <v>1</v>
      </c>
      <c r="N162" s="135" t="s">
        <v>31</v>
      </c>
      <c r="O162" s="136">
        <v>0</v>
      </c>
      <c r="P162" s="136">
        <f t="shared" ref="P162" si="27">O162*H162</f>
        <v>0</v>
      </c>
      <c r="Q162" s="136">
        <v>0</v>
      </c>
      <c r="R162" s="136">
        <f t="shared" ref="R162" si="28">Q162*H162</f>
        <v>0</v>
      </c>
      <c r="S162" s="136">
        <v>0</v>
      </c>
      <c r="T162" s="137">
        <f t="shared" ref="T162" si="29">S162*H162</f>
        <v>0</v>
      </c>
      <c r="AR162" s="138" t="s">
        <v>103</v>
      </c>
      <c r="AT162" s="138" t="s">
        <v>99</v>
      </c>
      <c r="AU162" s="138" t="s">
        <v>104</v>
      </c>
      <c r="AY162" s="13" t="s">
        <v>97</v>
      </c>
      <c r="BE162" s="139">
        <f t="shared" si="20"/>
        <v>0</v>
      </c>
      <c r="BF162" s="139">
        <f t="shared" si="21"/>
        <v>0</v>
      </c>
      <c r="BG162" s="139">
        <f t="shared" si="22"/>
        <v>0</v>
      </c>
      <c r="BH162" s="139">
        <f t="shared" si="23"/>
        <v>0</v>
      </c>
      <c r="BI162" s="139">
        <f t="shared" si="24"/>
        <v>0</v>
      </c>
      <c r="BJ162" s="13" t="s">
        <v>104</v>
      </c>
      <c r="BK162" s="140">
        <f t="shared" si="25"/>
        <v>0</v>
      </c>
      <c r="BL162" s="13" t="s">
        <v>103</v>
      </c>
      <c r="BM162" s="138" t="s">
        <v>217</v>
      </c>
    </row>
    <row r="163" spans="2:65" s="11" customFormat="1" ht="22.9" customHeight="1">
      <c r="B163" s="116"/>
      <c r="D163" s="117" t="s">
        <v>63</v>
      </c>
      <c r="E163" s="126" t="s">
        <v>218</v>
      </c>
      <c r="F163" s="126" t="s">
        <v>219</v>
      </c>
      <c r="J163" s="127">
        <f>BK163</f>
        <v>0</v>
      </c>
      <c r="L163" s="116"/>
      <c r="M163" s="120"/>
      <c r="N163" s="121"/>
      <c r="O163" s="121"/>
      <c r="P163" s="122">
        <f>P164</f>
        <v>0</v>
      </c>
      <c r="Q163" s="121"/>
      <c r="R163" s="122">
        <f>R164</f>
        <v>0</v>
      </c>
      <c r="S163" s="121"/>
      <c r="T163" s="123">
        <f>T164</f>
        <v>0</v>
      </c>
      <c r="AR163" s="117" t="s">
        <v>69</v>
      </c>
      <c r="AT163" s="124" t="s">
        <v>63</v>
      </c>
      <c r="AU163" s="124" t="s">
        <v>69</v>
      </c>
      <c r="AY163" s="117" t="s">
        <v>97</v>
      </c>
      <c r="BK163" s="125">
        <f>BK164</f>
        <v>0</v>
      </c>
    </row>
    <row r="164" spans="2:65" s="1" customFormat="1" ht="24" customHeight="1">
      <c r="B164" s="128"/>
      <c r="C164" s="129">
        <v>33</v>
      </c>
      <c r="D164" s="129" t="s">
        <v>99</v>
      </c>
      <c r="E164" s="130" t="s">
        <v>220</v>
      </c>
      <c r="F164" s="131" t="s">
        <v>221</v>
      </c>
      <c r="G164" s="132" t="s">
        <v>141</v>
      </c>
      <c r="H164" s="154">
        <v>198.96799999999999</v>
      </c>
      <c r="I164" s="133">
        <v>0</v>
      </c>
      <c r="J164" s="133">
        <f>ROUND(I164*H164,3)</f>
        <v>0</v>
      </c>
      <c r="K164" s="131" t="s">
        <v>1</v>
      </c>
      <c r="L164" s="25"/>
      <c r="M164" s="134" t="s">
        <v>1</v>
      </c>
      <c r="N164" s="135" t="s">
        <v>31</v>
      </c>
      <c r="O164" s="136">
        <v>0</v>
      </c>
      <c r="P164" s="136">
        <f>O164*H164</f>
        <v>0</v>
      </c>
      <c r="Q164" s="136">
        <v>0</v>
      </c>
      <c r="R164" s="136">
        <f>Q164*H164</f>
        <v>0</v>
      </c>
      <c r="S164" s="136">
        <v>0</v>
      </c>
      <c r="T164" s="137">
        <f>S164*H164</f>
        <v>0</v>
      </c>
      <c r="AR164" s="138" t="s">
        <v>103</v>
      </c>
      <c r="AT164" s="138" t="s">
        <v>99</v>
      </c>
      <c r="AU164" s="138" t="s">
        <v>104</v>
      </c>
      <c r="AY164" s="13" t="s">
        <v>97</v>
      </c>
      <c r="BE164" s="139">
        <f>IF(N164="základná",J164,0)</f>
        <v>0</v>
      </c>
      <c r="BF164" s="139">
        <f>IF(N164="znížená",J164,0)</f>
        <v>0</v>
      </c>
      <c r="BG164" s="139">
        <f>IF(N164="zákl. prenesená",J164,0)</f>
        <v>0</v>
      </c>
      <c r="BH164" s="139">
        <f>IF(N164="zníž. prenesená",J164,0)</f>
        <v>0</v>
      </c>
      <c r="BI164" s="139">
        <f>IF(N164="nulová",J164,0)</f>
        <v>0</v>
      </c>
      <c r="BJ164" s="13" t="s">
        <v>104</v>
      </c>
      <c r="BK164" s="140">
        <f>ROUND(I164*H164,3)</f>
        <v>0</v>
      </c>
      <c r="BL164" s="13" t="s">
        <v>103</v>
      </c>
      <c r="BM164" s="138" t="s">
        <v>222</v>
      </c>
    </row>
    <row r="165" spans="2:65" s="11" customFormat="1" ht="25.9" customHeight="1">
      <c r="B165" s="116"/>
      <c r="D165" s="117" t="s">
        <v>63</v>
      </c>
      <c r="E165" s="118" t="s">
        <v>223</v>
      </c>
      <c r="F165" s="118" t="s">
        <v>224</v>
      </c>
      <c r="J165" s="119">
        <f>BK165</f>
        <v>0</v>
      </c>
      <c r="L165" s="116"/>
      <c r="M165" s="120"/>
      <c r="N165" s="121"/>
      <c r="O165" s="121"/>
      <c r="P165" s="122">
        <f>P166</f>
        <v>0</v>
      </c>
      <c r="Q165" s="121"/>
      <c r="R165" s="122">
        <f>R166</f>
        <v>0</v>
      </c>
      <c r="S165" s="121"/>
      <c r="T165" s="123">
        <f>T166</f>
        <v>0</v>
      </c>
      <c r="AR165" s="117" t="s">
        <v>115</v>
      </c>
      <c r="AT165" s="124" t="s">
        <v>63</v>
      </c>
      <c r="AU165" s="124" t="s">
        <v>64</v>
      </c>
      <c r="AY165" s="117" t="s">
        <v>97</v>
      </c>
      <c r="BK165" s="125">
        <f>BK166</f>
        <v>0</v>
      </c>
    </row>
    <row r="166" spans="2:65" s="11" customFormat="1" ht="22.9" customHeight="1">
      <c r="B166" s="116"/>
      <c r="D166" s="117" t="s">
        <v>63</v>
      </c>
      <c r="E166" s="126" t="s">
        <v>225</v>
      </c>
      <c r="F166" s="126" t="s">
        <v>226</v>
      </c>
      <c r="J166" s="127">
        <f>BK166</f>
        <v>0</v>
      </c>
      <c r="L166" s="116"/>
      <c r="M166" s="120"/>
      <c r="N166" s="121"/>
      <c r="O166" s="121"/>
      <c r="P166" s="122">
        <f>SUM(P167:P168)</f>
        <v>0</v>
      </c>
      <c r="Q166" s="121"/>
      <c r="R166" s="122">
        <f>SUM(R167:R168)</f>
        <v>0</v>
      </c>
      <c r="S166" s="121"/>
      <c r="T166" s="123">
        <f>SUM(T167:T168)</f>
        <v>0</v>
      </c>
      <c r="AR166" s="117" t="s">
        <v>115</v>
      </c>
      <c r="AT166" s="124" t="s">
        <v>63</v>
      </c>
      <c r="AU166" s="124" t="s">
        <v>69</v>
      </c>
      <c r="AY166" s="117" t="s">
        <v>97</v>
      </c>
      <c r="BK166" s="125">
        <f>SUM(BK167:BK168)</f>
        <v>0</v>
      </c>
    </row>
    <row r="167" spans="2:65" s="1" customFormat="1" ht="36" customHeight="1">
      <c r="B167" s="128"/>
      <c r="C167" s="129">
        <v>34</v>
      </c>
      <c r="D167" s="129" t="s">
        <v>99</v>
      </c>
      <c r="E167" s="130" t="s">
        <v>227</v>
      </c>
      <c r="F167" s="131" t="s">
        <v>228</v>
      </c>
      <c r="G167" s="132" t="s">
        <v>229</v>
      </c>
      <c r="H167" s="133">
        <v>1</v>
      </c>
      <c r="I167" s="133">
        <v>0</v>
      </c>
      <c r="J167" s="133">
        <f>ROUND(I167*H167,3)</f>
        <v>0</v>
      </c>
      <c r="K167" s="131" t="s">
        <v>1</v>
      </c>
      <c r="L167" s="25"/>
      <c r="M167" s="134" t="s">
        <v>1</v>
      </c>
      <c r="N167" s="135" t="s">
        <v>31</v>
      </c>
      <c r="O167" s="136">
        <v>0</v>
      </c>
      <c r="P167" s="136">
        <f>O167*H167</f>
        <v>0</v>
      </c>
      <c r="Q167" s="136">
        <v>0</v>
      </c>
      <c r="R167" s="136">
        <f>Q167*H167</f>
        <v>0</v>
      </c>
      <c r="S167" s="136">
        <v>0</v>
      </c>
      <c r="T167" s="137">
        <f>S167*H167</f>
        <v>0</v>
      </c>
      <c r="AR167" s="138" t="s">
        <v>103</v>
      </c>
      <c r="AT167" s="138" t="s">
        <v>99</v>
      </c>
      <c r="AU167" s="138" t="s">
        <v>104</v>
      </c>
      <c r="AY167" s="13" t="s">
        <v>97</v>
      </c>
      <c r="BE167" s="139">
        <f>IF(N167="základná",J167,0)</f>
        <v>0</v>
      </c>
      <c r="BF167" s="139">
        <f>IF(N167="znížená",J167,0)</f>
        <v>0</v>
      </c>
      <c r="BG167" s="139">
        <f>IF(N167="zákl. prenesená",J167,0)</f>
        <v>0</v>
      </c>
      <c r="BH167" s="139">
        <f>IF(N167="zníž. prenesená",J167,0)</f>
        <v>0</v>
      </c>
      <c r="BI167" s="139">
        <f>IF(N167="nulová",J167,0)</f>
        <v>0</v>
      </c>
      <c r="BJ167" s="13" t="s">
        <v>104</v>
      </c>
      <c r="BK167" s="140">
        <f>ROUND(I167*H167,3)</f>
        <v>0</v>
      </c>
      <c r="BL167" s="13" t="s">
        <v>103</v>
      </c>
      <c r="BM167" s="138" t="s">
        <v>230</v>
      </c>
    </row>
    <row r="168" spans="2:65" s="1" customFormat="1" ht="24" customHeight="1">
      <c r="B168" s="128"/>
      <c r="C168" s="129">
        <v>35</v>
      </c>
      <c r="D168" s="129" t="s">
        <v>99</v>
      </c>
      <c r="E168" s="130" t="s">
        <v>231</v>
      </c>
      <c r="F168" s="131" t="s">
        <v>232</v>
      </c>
      <c r="G168" s="132" t="s">
        <v>229</v>
      </c>
      <c r="H168" s="133">
        <v>1</v>
      </c>
      <c r="I168" s="133">
        <v>0</v>
      </c>
      <c r="J168" s="133">
        <f>ROUND(I168*H168,3)</f>
        <v>0</v>
      </c>
      <c r="K168" s="131" t="s">
        <v>1</v>
      </c>
      <c r="L168" s="25"/>
      <c r="M168" s="148" t="s">
        <v>1</v>
      </c>
      <c r="N168" s="149" t="s">
        <v>31</v>
      </c>
      <c r="O168" s="150">
        <v>0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38" t="s">
        <v>103</v>
      </c>
      <c r="AT168" s="138" t="s">
        <v>99</v>
      </c>
      <c r="AU168" s="138" t="s">
        <v>104</v>
      </c>
      <c r="AY168" s="13" t="s">
        <v>97</v>
      </c>
      <c r="BE168" s="139">
        <f>IF(N168="základná",J168,0)</f>
        <v>0</v>
      </c>
      <c r="BF168" s="139">
        <f>IF(N168="znížená",J168,0)</f>
        <v>0</v>
      </c>
      <c r="BG168" s="139">
        <f>IF(N168="zákl. prenesená",J168,0)</f>
        <v>0</v>
      </c>
      <c r="BH168" s="139">
        <f>IF(N168="zníž. prenesená",J168,0)</f>
        <v>0</v>
      </c>
      <c r="BI168" s="139">
        <f>IF(N168="nulová",J168,0)</f>
        <v>0</v>
      </c>
      <c r="BJ168" s="13" t="s">
        <v>104</v>
      </c>
      <c r="BK168" s="140">
        <f>ROUND(I168*H168,3)</f>
        <v>0</v>
      </c>
      <c r="BL168" s="13" t="s">
        <v>103</v>
      </c>
      <c r="BM168" s="138" t="s">
        <v>233</v>
      </c>
    </row>
    <row r="169" spans="2:65" s="1" customFormat="1" ht="6.95" customHeight="1">
      <c r="B169" s="37"/>
      <c r="C169" s="38"/>
      <c r="D169" s="38"/>
      <c r="E169" s="38"/>
      <c r="F169" s="38"/>
      <c r="G169" s="38"/>
      <c r="H169" s="38"/>
      <c r="I169" s="38"/>
      <c r="J169" s="38"/>
      <c r="K169" s="38"/>
      <c r="L169" s="25"/>
    </row>
  </sheetData>
  <autoFilter ref="C123:K16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Rekapitulácia stavby</vt:lpstr>
      <vt:lpstr>02 - Vetva "C" - pravá strana</vt:lpstr>
      <vt:lpstr>01 - Vetva "A"+"B"- ľavá strana</vt:lpstr>
      <vt:lpstr>'01 - Vetva "A"+"B"- ľavá strana'!Názvy_tisku</vt:lpstr>
      <vt:lpstr>'02 - Vetva "C" - pravá strana'!Názvy_tisku</vt:lpstr>
      <vt:lpstr>'Rekapitulácia stavby'!Názvy_tisku</vt:lpstr>
      <vt:lpstr>'01 - Vetva "A"+"B"- ľavá strana'!Oblast_tisku</vt:lpstr>
      <vt:lpstr>'02 - Vetva "C" - pravá strana'!Oblast_tisku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danexplus\Danex Plus</dc:creator>
  <cp:lastModifiedBy>Kopkova</cp:lastModifiedBy>
  <cp:lastPrinted>2019-11-08T09:18:05Z</cp:lastPrinted>
  <dcterms:created xsi:type="dcterms:W3CDTF">2019-06-05T13:29:18Z</dcterms:created>
  <dcterms:modified xsi:type="dcterms:W3CDTF">2019-11-10T17:35:36Z</dcterms:modified>
</cp:coreProperties>
</file>