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20" windowHeight="11265" firstSheet="1" activeTab="7"/>
  </bookViews>
  <sheets>
    <sheet name="Rekapitulácia" sheetId="1" r:id="rId1"/>
    <sheet name="Krycí list stavby" sheetId="2" r:id="rId2"/>
    <sheet name="Kryci_list 13999" sheetId="3" r:id="rId3"/>
    <sheet name="Rekap 13999" sheetId="4" r:id="rId4"/>
    <sheet name="SO 13999" sheetId="5" r:id="rId5"/>
    <sheet name="Kryci_list 14322" sheetId="6" r:id="rId6"/>
    <sheet name="Rekap 14322" sheetId="7" r:id="rId7"/>
    <sheet name="SO 14322" sheetId="8" r:id="rId8"/>
  </sheets>
  <definedNames>
    <definedName name="_xlnm.Print_Titles" localSheetId="3">'Rekap 13999'!$9:$9</definedName>
    <definedName name="_xlnm.Print_Titles" localSheetId="6">'Rekap 14322'!$9:$9</definedName>
    <definedName name="_xlnm.Print_Titles" localSheetId="4">'SO 13999'!$8:$8</definedName>
    <definedName name="_xlnm.Print_Titles" localSheetId="7">'SO 14322'!$8:$8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/>
  <c r="E18"/>
  <c r="D18"/>
  <c r="F9" i="1"/>
  <c r="J16" i="2" s="1"/>
  <c r="D9" i="1"/>
  <c r="J18" i="2" s="1"/>
  <c r="Z90" i="8"/>
  <c r="J17" i="6" s="1"/>
  <c r="E23" i="7"/>
  <c r="V87" i="8"/>
  <c r="M87"/>
  <c r="C23" i="7" s="1"/>
  <c r="K86" i="8"/>
  <c r="J86"/>
  <c r="S86"/>
  <c r="L86"/>
  <c r="I87"/>
  <c r="D23" i="7" s="1"/>
  <c r="K85" i="8"/>
  <c r="J85"/>
  <c r="S85"/>
  <c r="L85"/>
  <c r="K84"/>
  <c r="J84"/>
  <c r="S84"/>
  <c r="L84"/>
  <c r="K83"/>
  <c r="J83"/>
  <c r="S83"/>
  <c r="L83"/>
  <c r="K82"/>
  <c r="J82"/>
  <c r="S82"/>
  <c r="L82"/>
  <c r="K81"/>
  <c r="J81"/>
  <c r="S81"/>
  <c r="S87" s="1"/>
  <c r="F23" i="7" s="1"/>
  <c r="L81" i="8"/>
  <c r="P78"/>
  <c r="E22" i="7" s="1"/>
  <c r="K77" i="8"/>
  <c r="J77"/>
  <c r="S77"/>
  <c r="M77"/>
  <c r="M78" s="1"/>
  <c r="C22" i="7" s="1"/>
  <c r="K76" i="8"/>
  <c r="J76"/>
  <c r="L76"/>
  <c r="I78"/>
  <c r="D22" i="7" s="1"/>
  <c r="K75" i="8"/>
  <c r="J75"/>
  <c r="S75"/>
  <c r="S78" s="1"/>
  <c r="F22" i="7" s="1"/>
  <c r="L75" i="8"/>
  <c r="L78" s="1"/>
  <c r="B22" i="7" s="1"/>
  <c r="P72" i="8"/>
  <c r="E21" i="7" s="1"/>
  <c r="K71" i="8"/>
  <c r="J71"/>
  <c r="M71"/>
  <c r="H72" s="1"/>
  <c r="K70"/>
  <c r="J70"/>
  <c r="L70"/>
  <c r="K69"/>
  <c r="J69"/>
  <c r="S69"/>
  <c r="S72" s="1"/>
  <c r="F21" i="7" s="1"/>
  <c r="L69" i="8"/>
  <c r="I69"/>
  <c r="S66"/>
  <c r="F20" i="7" s="1"/>
  <c r="P66" i="8"/>
  <c r="E20" i="7" s="1"/>
  <c r="K65" i="8"/>
  <c r="J65"/>
  <c r="M65"/>
  <c r="H66" s="1"/>
  <c r="K64"/>
  <c r="J64"/>
  <c r="L64"/>
  <c r="K63"/>
  <c r="J63"/>
  <c r="L63"/>
  <c r="I66"/>
  <c r="D20" i="7" s="1"/>
  <c r="K62" i="8"/>
  <c r="J62"/>
  <c r="L62"/>
  <c r="S59"/>
  <c r="F19" i="7" s="1"/>
  <c r="P59" i="8"/>
  <c r="E19" i="7" s="1"/>
  <c r="H59" i="8"/>
  <c r="M59"/>
  <c r="C19" i="7" s="1"/>
  <c r="K58" i="8"/>
  <c r="J58"/>
  <c r="V58"/>
  <c r="V89" s="1"/>
  <c r="F24" i="7" s="1"/>
  <c r="L58" i="8"/>
  <c r="L59" s="1"/>
  <c r="B19" i="7" s="1"/>
  <c r="I58" i="8"/>
  <c r="I59" s="1"/>
  <c r="D19" i="7" s="1"/>
  <c r="P55" i="8"/>
  <c r="E18" i="7" s="1"/>
  <c r="K54" i="8"/>
  <c r="J54"/>
  <c r="S54"/>
  <c r="M54"/>
  <c r="I54"/>
  <c r="K53"/>
  <c r="J53"/>
  <c r="S53"/>
  <c r="M53"/>
  <c r="K52"/>
  <c r="J52"/>
  <c r="L52"/>
  <c r="K51"/>
  <c r="J51"/>
  <c r="S51"/>
  <c r="L51"/>
  <c r="I55"/>
  <c r="D18" i="7" s="1"/>
  <c r="K50" i="8"/>
  <c r="J50"/>
  <c r="L50"/>
  <c r="K49"/>
  <c r="J49"/>
  <c r="L49"/>
  <c r="S43"/>
  <c r="F14" i="7" s="1"/>
  <c r="P43" i="8"/>
  <c r="E14" i="7" s="1"/>
  <c r="H43" i="8"/>
  <c r="M43"/>
  <c r="C14" i="7" s="1"/>
  <c r="K42" i="8"/>
  <c r="J42"/>
  <c r="L42"/>
  <c r="L43" s="1"/>
  <c r="B14" i="7" s="1"/>
  <c r="I43" i="8"/>
  <c r="D14" i="7" s="1"/>
  <c r="E13"/>
  <c r="P39" i="8"/>
  <c r="H39"/>
  <c r="M39"/>
  <c r="C13" i="7" s="1"/>
  <c r="K38" i="8"/>
  <c r="J38"/>
  <c r="L38"/>
  <c r="K37"/>
  <c r="J37"/>
  <c r="L37"/>
  <c r="K36"/>
  <c r="J36"/>
  <c r="L36"/>
  <c r="K35"/>
  <c r="J35"/>
  <c r="L35"/>
  <c r="K34"/>
  <c r="J34"/>
  <c r="L34"/>
  <c r="K33"/>
  <c r="J33"/>
  <c r="L33"/>
  <c r="K32"/>
  <c r="J32"/>
  <c r="V32"/>
  <c r="S32"/>
  <c r="L32"/>
  <c r="K31"/>
  <c r="J31"/>
  <c r="V31"/>
  <c r="S31"/>
  <c r="L31"/>
  <c r="K30"/>
  <c r="J30"/>
  <c r="V30"/>
  <c r="S30"/>
  <c r="L30"/>
  <c r="K29"/>
  <c r="J29"/>
  <c r="V29"/>
  <c r="V90" s="1"/>
  <c r="F26" i="7" s="1"/>
  <c r="S29" i="8"/>
  <c r="L29"/>
  <c r="I29"/>
  <c r="K28"/>
  <c r="I30" i="6" s="1"/>
  <c r="J30" s="1"/>
  <c r="J28" i="8"/>
  <c r="L28"/>
  <c r="K27"/>
  <c r="J27"/>
  <c r="L27"/>
  <c r="I27"/>
  <c r="K26"/>
  <c r="J26"/>
  <c r="L26"/>
  <c r="K25"/>
  <c r="J25"/>
  <c r="L25"/>
  <c r="P22"/>
  <c r="E12" i="7" s="1"/>
  <c r="K21" i="8"/>
  <c r="J21"/>
  <c r="M21"/>
  <c r="H22" s="1"/>
  <c r="I22"/>
  <c r="D12" i="7" s="1"/>
  <c r="K20" i="8"/>
  <c r="J20"/>
  <c r="S20"/>
  <c r="L20"/>
  <c r="K19"/>
  <c r="J19"/>
  <c r="S19"/>
  <c r="L19"/>
  <c r="K18"/>
  <c r="J18"/>
  <c r="S18"/>
  <c r="L18"/>
  <c r="K17"/>
  <c r="J17"/>
  <c r="S17"/>
  <c r="L17"/>
  <c r="K16"/>
  <c r="J16"/>
  <c r="S16"/>
  <c r="S22" s="1"/>
  <c r="F12" i="7" s="1"/>
  <c r="L16" i="8"/>
  <c r="P13"/>
  <c r="P45" s="1"/>
  <c r="E15" i="7" s="1"/>
  <c r="H13" i="8"/>
  <c r="M13"/>
  <c r="C11" i="7" s="1"/>
  <c r="K12" i="8"/>
  <c r="J12"/>
  <c r="S12"/>
  <c r="L12"/>
  <c r="K11"/>
  <c r="J11"/>
  <c r="S11"/>
  <c r="L11"/>
  <c r="I11"/>
  <c r="J17" i="3"/>
  <c r="E7" i="1" s="1"/>
  <c r="Z79" i="5"/>
  <c r="E22" i="4"/>
  <c r="V76" i="5"/>
  <c r="V78" s="1"/>
  <c r="F23" i="4" s="1"/>
  <c r="K75" i="5"/>
  <c r="J75"/>
  <c r="M75"/>
  <c r="M76" s="1"/>
  <c r="C22" i="4" s="1"/>
  <c r="I76" i="5"/>
  <c r="D22" i="4" s="1"/>
  <c r="K74" i="5"/>
  <c r="J74"/>
  <c r="S74"/>
  <c r="S76" s="1"/>
  <c r="F22" i="4" s="1"/>
  <c r="L74" i="5"/>
  <c r="L76" s="1"/>
  <c r="B22" i="4" s="1"/>
  <c r="P71" i="5"/>
  <c r="E21" i="4" s="1"/>
  <c r="K70" i="5"/>
  <c r="J70"/>
  <c r="S70"/>
  <c r="M70"/>
  <c r="K69"/>
  <c r="J69"/>
  <c r="S69"/>
  <c r="M69"/>
  <c r="K68"/>
  <c r="J68"/>
  <c r="S68"/>
  <c r="S71" s="1"/>
  <c r="F21" i="4" s="1"/>
  <c r="L68" i="5"/>
  <c r="I68"/>
  <c r="K67"/>
  <c r="J67"/>
  <c r="L67"/>
  <c r="L71" s="1"/>
  <c r="B21" i="4" s="1"/>
  <c r="P64" i="5"/>
  <c r="E20" i="4" s="1"/>
  <c r="H64" i="5"/>
  <c r="M64"/>
  <c r="C20" i="4" s="1"/>
  <c r="K63" i="5"/>
  <c r="J63"/>
  <c r="S63"/>
  <c r="S64" s="1"/>
  <c r="F20" i="4" s="1"/>
  <c r="L63" i="5"/>
  <c r="L64" s="1"/>
  <c r="B20" i="4" s="1"/>
  <c r="I64" i="5"/>
  <c r="D20" i="4" s="1"/>
  <c r="P60" i="5"/>
  <c r="E19" i="4" s="1"/>
  <c r="H60" i="5"/>
  <c r="M60"/>
  <c r="C19" i="4" s="1"/>
  <c r="K59" i="5"/>
  <c r="J59"/>
  <c r="L59"/>
  <c r="I60"/>
  <c r="D19" i="4" s="1"/>
  <c r="K58" i="5"/>
  <c r="J58"/>
  <c r="S58"/>
  <c r="S60" s="1"/>
  <c r="F19" i="4" s="1"/>
  <c r="L58" i="5"/>
  <c r="P55"/>
  <c r="E18" i="4" s="1"/>
  <c r="K54" i="5"/>
  <c r="J54"/>
  <c r="S54"/>
  <c r="M54"/>
  <c r="K53"/>
  <c r="J53"/>
  <c r="S53"/>
  <c r="M53"/>
  <c r="I53"/>
  <c r="K52"/>
  <c r="J52"/>
  <c r="M52"/>
  <c r="I52"/>
  <c r="K51"/>
  <c r="J51"/>
  <c r="S51"/>
  <c r="M51"/>
  <c r="K50"/>
  <c r="J50"/>
  <c r="L50"/>
  <c r="I50"/>
  <c r="K49"/>
  <c r="J49"/>
  <c r="L49"/>
  <c r="K48"/>
  <c r="J48"/>
  <c r="S48"/>
  <c r="L48"/>
  <c r="K47"/>
  <c r="J47"/>
  <c r="S47"/>
  <c r="L47"/>
  <c r="I47"/>
  <c r="K46"/>
  <c r="J46"/>
  <c r="S46"/>
  <c r="S55" s="1"/>
  <c r="F18" i="4" s="1"/>
  <c r="L46" i="5"/>
  <c r="S40"/>
  <c r="F14" i="4" s="1"/>
  <c r="P40" i="5"/>
  <c r="E14" i="4" s="1"/>
  <c r="H40" i="5"/>
  <c r="M40"/>
  <c r="C14" i="4" s="1"/>
  <c r="K39" i="5"/>
  <c r="J39"/>
  <c r="L39"/>
  <c r="L40" s="1"/>
  <c r="B14" i="4" s="1"/>
  <c r="I40" i="5"/>
  <c r="D14" i="4" s="1"/>
  <c r="P36" i="5"/>
  <c r="E13" i="4" s="1"/>
  <c r="H36" i="5"/>
  <c r="M36"/>
  <c r="C13" i="4" s="1"/>
  <c r="K35" i="5"/>
  <c r="J35"/>
  <c r="L35"/>
  <c r="I35"/>
  <c r="K34"/>
  <c r="J34"/>
  <c r="L34"/>
  <c r="K33"/>
  <c r="J33"/>
  <c r="S33"/>
  <c r="L33"/>
  <c r="K32"/>
  <c r="J32"/>
  <c r="L32"/>
  <c r="K31"/>
  <c r="J31"/>
  <c r="L31"/>
  <c r="K30"/>
  <c r="J30"/>
  <c r="S30"/>
  <c r="L30"/>
  <c r="K29"/>
  <c r="J29"/>
  <c r="S29"/>
  <c r="L29"/>
  <c r="K28"/>
  <c r="J28"/>
  <c r="L28"/>
  <c r="I28"/>
  <c r="P25"/>
  <c r="E12" i="4" s="1"/>
  <c r="H25" i="5"/>
  <c r="M25"/>
  <c r="C12" i="4" s="1"/>
  <c r="K24" i="5"/>
  <c r="J24"/>
  <c r="S24"/>
  <c r="L24"/>
  <c r="I24"/>
  <c r="K23"/>
  <c r="J23"/>
  <c r="L23"/>
  <c r="K22"/>
  <c r="J22"/>
  <c r="L22"/>
  <c r="K21"/>
  <c r="J21"/>
  <c r="S21"/>
  <c r="L21"/>
  <c r="K20"/>
  <c r="J20"/>
  <c r="S20"/>
  <c r="L20"/>
  <c r="K19"/>
  <c r="J19"/>
  <c r="S19"/>
  <c r="L19"/>
  <c r="K18"/>
  <c r="J18"/>
  <c r="S18"/>
  <c r="L18"/>
  <c r="K17"/>
  <c r="I30" i="3" s="1"/>
  <c r="J30" s="1"/>
  <c r="J17" i="5"/>
  <c r="S17"/>
  <c r="L17"/>
  <c r="I17"/>
  <c r="K16"/>
  <c r="J16"/>
  <c r="S16"/>
  <c r="L16"/>
  <c r="P13"/>
  <c r="P42" s="1"/>
  <c r="E15" i="4" s="1"/>
  <c r="K12" i="5"/>
  <c r="J12"/>
  <c r="S12"/>
  <c r="M12"/>
  <c r="M13" s="1"/>
  <c r="C11" i="4" s="1"/>
  <c r="K11" i="5"/>
  <c r="J11"/>
  <c r="S11"/>
  <c r="L11"/>
  <c r="E8" i="1" l="1"/>
  <c r="J20" i="6"/>
  <c r="S13" i="5"/>
  <c r="F11" i="4" s="1"/>
  <c r="E11"/>
  <c r="S36" i="5"/>
  <c r="F13" i="4" s="1"/>
  <c r="K90" i="8"/>
  <c r="K8" i="1" s="1"/>
  <c r="J20" i="3"/>
  <c r="K79" i="5"/>
  <c r="K7" i="1" s="1"/>
  <c r="S25" i="5"/>
  <c r="F12" i="4" s="1"/>
  <c r="S39" i="8"/>
  <c r="F13" i="7" s="1"/>
  <c r="H71" i="5"/>
  <c r="I71"/>
  <c r="D21" i="4" s="1"/>
  <c r="L60" i="5"/>
  <c r="B19" i="4" s="1"/>
  <c r="L55" i="5"/>
  <c r="B18" i="4" s="1"/>
  <c r="L36" i="5"/>
  <c r="B13" i="4" s="1"/>
  <c r="I36" i="5"/>
  <c r="D13" i="4" s="1"/>
  <c r="I25" i="5"/>
  <c r="D12" i="4" s="1"/>
  <c r="L25" i="5"/>
  <c r="B12" i="4" s="1"/>
  <c r="H13" i="5"/>
  <c r="I39" i="8"/>
  <c r="D13" i="7" s="1"/>
  <c r="L39" i="8"/>
  <c r="B13" i="7" s="1"/>
  <c r="L22" i="8"/>
  <c r="B12" i="7" s="1"/>
  <c r="M66" i="8"/>
  <c r="C20" i="7" s="1"/>
  <c r="L66" i="8"/>
  <c r="B20" i="7" s="1"/>
  <c r="L87" i="8"/>
  <c r="B23" i="7" s="1"/>
  <c r="I72" i="8"/>
  <c r="L72"/>
  <c r="B21" i="7" s="1"/>
  <c r="E9" i="1"/>
  <c r="J17" i="2" s="1"/>
  <c r="J20" s="1"/>
  <c r="I13" i="8"/>
  <c r="D11" i="7" s="1"/>
  <c r="M22" i="8"/>
  <c r="C12" i="7" s="1"/>
  <c r="L55" i="8"/>
  <c r="B18" i="7" s="1"/>
  <c r="H55" i="8"/>
  <c r="S55"/>
  <c r="F18" i="7" s="1"/>
  <c r="M72" i="8"/>
  <c r="C21" i="7" s="1"/>
  <c r="H78" i="8"/>
  <c r="L13"/>
  <c r="B11" i="7" s="1"/>
  <c r="S13" i="8"/>
  <c r="F11" i="7" s="1"/>
  <c r="E11"/>
  <c r="L45" i="8"/>
  <c r="B15" i="7" s="1"/>
  <c r="D16" i="6" s="1"/>
  <c r="M55" i="8"/>
  <c r="C18" i="7" s="1"/>
  <c r="L13" i="5"/>
  <c r="B11" i="4" s="1"/>
  <c r="H42" i="5"/>
  <c r="M42"/>
  <c r="C15" i="4" s="1"/>
  <c r="E16" i="3" s="1"/>
  <c r="S42" i="5"/>
  <c r="F15" i="4" s="1"/>
  <c r="I55" i="5"/>
  <c r="D18" i="4" s="1"/>
  <c r="M55" i="5"/>
  <c r="C18" i="4" s="1"/>
  <c r="M71" i="5"/>
  <c r="C21" i="4" s="1"/>
  <c r="L78" i="5"/>
  <c r="B23" i="4" s="1"/>
  <c r="D17" i="3" s="1"/>
  <c r="S78" i="5"/>
  <c r="E23" i="4" s="1"/>
  <c r="V79" i="5"/>
  <c r="F25" i="4" s="1"/>
  <c r="I13" i="5"/>
  <c r="D11" i="4" s="1"/>
  <c r="H55" i="5"/>
  <c r="M45" i="8" l="1"/>
  <c r="C15" i="7" s="1"/>
  <c r="E16" i="6" s="1"/>
  <c r="E16" i="2" s="1"/>
  <c r="H78" i="5"/>
  <c r="L42"/>
  <c r="B15" i="4" s="1"/>
  <c r="D16" i="3" s="1"/>
  <c r="D16" i="2" s="1"/>
  <c r="I42" i="5"/>
  <c r="D15" i="4" s="1"/>
  <c r="F16" i="3" s="1"/>
  <c r="I45" i="8"/>
  <c r="D15" i="7" s="1"/>
  <c r="F16" i="6" s="1"/>
  <c r="H45" i="8"/>
  <c r="I90"/>
  <c r="B8" i="1" s="1"/>
  <c r="D24" i="7"/>
  <c r="F17" i="6" s="1"/>
  <c r="D21" i="7"/>
  <c r="H89" i="8"/>
  <c r="L89"/>
  <c r="B24" i="7" s="1"/>
  <c r="D17" i="6" s="1"/>
  <c r="D17" i="2" s="1"/>
  <c r="M89" i="8"/>
  <c r="C24" i="7" s="1"/>
  <c r="E17" i="6" s="1"/>
  <c r="S45" i="8"/>
  <c r="F15" i="7" s="1"/>
  <c r="S89" i="8"/>
  <c r="E24" i="7" s="1"/>
  <c r="I78" i="5"/>
  <c r="S79"/>
  <c r="E25" i="4" s="1"/>
  <c r="M78" i="5"/>
  <c r="L79" l="1"/>
  <c r="B25" i="4" s="1"/>
  <c r="F16" i="2"/>
  <c r="J23" i="6"/>
  <c r="D26" i="7"/>
  <c r="L90" i="8"/>
  <c r="B26" i="7" s="1"/>
  <c r="J22" i="6"/>
  <c r="F22"/>
  <c r="J24"/>
  <c r="M90" i="8"/>
  <c r="C26" i="7" s="1"/>
  <c r="F24" i="6"/>
  <c r="F23"/>
  <c r="F20"/>
  <c r="D23" i="4"/>
  <c r="F17" i="3" s="1"/>
  <c r="F17" i="2" s="1"/>
  <c r="I79" i="5"/>
  <c r="H90" i="8"/>
  <c r="S90"/>
  <c r="E26" i="7" s="1"/>
  <c r="C23" i="4"/>
  <c r="E17" i="3" s="1"/>
  <c r="E17" i="2" s="1"/>
  <c r="H79" i="5"/>
  <c r="M79"/>
  <c r="C25" i="4" s="1"/>
  <c r="F22" i="3" l="1"/>
  <c r="F22" i="2" s="1"/>
  <c r="F20"/>
  <c r="J26" i="6"/>
  <c r="J28" s="1"/>
  <c r="I29" s="1"/>
  <c r="J29" s="1"/>
  <c r="J31" s="1"/>
  <c r="J24" i="3"/>
  <c r="J24" i="2" s="1"/>
  <c r="F20" i="3"/>
  <c r="F23"/>
  <c r="F23" i="2" s="1"/>
  <c r="J22" i="3"/>
  <c r="J22" i="2" s="1"/>
  <c r="F24" i="3"/>
  <c r="F24" i="2" s="1"/>
  <c r="B7" i="1"/>
  <c r="B9" s="1"/>
  <c r="D25" i="4"/>
  <c r="J23" i="3"/>
  <c r="J23" i="2" s="1"/>
  <c r="C8" i="1" l="1"/>
  <c r="G8" s="1"/>
  <c r="J26" i="3"/>
  <c r="C7" i="1" s="1"/>
  <c r="J26" i="2"/>
  <c r="J28" s="1"/>
  <c r="J28" i="3" l="1"/>
  <c r="I29" s="1"/>
  <c r="J29" s="1"/>
  <c r="J31" s="1"/>
  <c r="C9" i="1"/>
  <c r="G7"/>
  <c r="G9" s="1"/>
  <c r="B10" l="1"/>
  <c r="G10" l="1"/>
  <c r="I29" i="2"/>
  <c r="J29" s="1"/>
  <c r="B11" i="1"/>
  <c r="I30" i="2" l="1"/>
  <c r="J30" s="1"/>
  <c r="J31" s="1"/>
  <c r="G11" i="1"/>
  <c r="G12" s="1"/>
</calcChain>
</file>

<file path=xl/sharedStrings.xml><?xml version="1.0" encoding="utf-8"?>
<sst xmlns="http://schemas.openxmlformats.org/spreadsheetml/2006/main" count="672" uniqueCount="303">
  <si>
    <t>Rekapitulácia rozpočtu</t>
  </si>
  <si>
    <t>Stavba Rekonštrukcia Hasičskej zbrojnice Soľ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</si>
  <si>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</si>
  <si>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</si>
  <si>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</si>
  <si>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</si>
  <si>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</si>
  <si>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</si>
  <si>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</si>
  <si>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</si>
  <si>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</si>
  <si>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</si>
  <si>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 - dodávateľské práce</t>
  </si>
  <si>
    <t>Vlastný - svojpomocné práce</t>
  </si>
  <si>
    <t>Krycí list rozpočtu</t>
  </si>
  <si>
    <t xml:space="preserve">Miesto:  </t>
  </si>
  <si>
    <t>Objekt Vlastný - dodávateľské práce</t>
  </si>
  <si>
    <t xml:space="preserve">Ks: </t>
  </si>
  <si>
    <t xml:space="preserve">Zákazka: </t>
  </si>
  <si>
    <t>Spracoval: Ing. Ján Halgaš</t>
  </si>
  <si>
    <t xml:space="preserve">Dňa </t>
  </si>
  <si>
    <t>10.08.2019</t>
  </si>
  <si>
    <t>Odberateľ: Obec Soľ</t>
  </si>
  <si>
    <t>Projektant: INGPRO spol. s r. o.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</si>
  <si>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</si>
  <si>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</si>
  <si>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</si>
  <si>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</si>
  <si>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</si>
  <si>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</si>
  <si>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</si>
  <si>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</si>
  <si>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</si>
  <si>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</si>
  <si>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</si>
  <si>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</si>
  <si>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</si>
  <si>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</si>
  <si>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</si>
  <si>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</si>
  <si>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</si>
  <si>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</si>
  <si>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</si>
  <si>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</si>
  <si>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</si>
  <si>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</si>
  <si>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</si>
  <si>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</si>
  <si>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</si>
  <si>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</si>
  <si>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</si>
  <si>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</si>
  <si>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</si>
  <si>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</si>
  <si>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</si>
  <si>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</si>
  <si>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</si>
  <si>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</si>
  <si>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</si>
  <si>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</si>
  <si>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</si>
  <si>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</si>
  <si>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</si>
  <si>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10.08.2019</t>
  </si>
  <si>
    <t>Prehľad rozpočtových nákladov</t>
  </si>
  <si>
    <t>Práce HSV</t>
  </si>
  <si>
    <t>ZVISLÉ KONŠTRUKCIE</t>
  </si>
  <si>
    <t>POVRCHOVÉ ÚPRAVY</t>
  </si>
  <si>
    <t>OSTATNÉ PRÁCE</t>
  </si>
  <si>
    <t>PRESUNY HMÔT</t>
  </si>
  <si>
    <t>Práce PSV</t>
  </si>
  <si>
    <t>ZTI-ZARIAĎOVACIE PREDMETY</t>
  </si>
  <si>
    <t>DREVOSTAVBY</t>
  </si>
  <si>
    <t>KONŠTRUKCIE KLAMPIARSKE</t>
  </si>
  <si>
    <t>KONŠTRUKCIE STOLÁRSKE</t>
  </si>
  <si>
    <t>KOVOVÉ DOPLNKOVÉ KONŠTRUKCIE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</si>
  <si>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</si>
  <si>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</si>
  <si>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</si>
  <si>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</si>
  <si>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</si>
  <si>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</si>
  <si>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</si>
  <si>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</si>
  <si>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</si>
  <si>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</si>
  <si>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</si>
  <si>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</si>
  <si>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Rekonštrukcia Hasičskej zbrojnice Soľ</t>
  </si>
  <si>
    <t xml:space="preserve"> 11/A 1</t>
  </si>
  <si>
    <t xml:space="preserve"> 317941121</t>
  </si>
  <si>
    <t>Osadenie oceľových valcovaných nosníkov I,IE,U,UE,L do č.12 alebo výšky do 120 mm</t>
  </si>
  <si>
    <t>t</t>
  </si>
  <si>
    <t>P/PC</t>
  </si>
  <si>
    <t xml:space="preserve"> OK</t>
  </si>
  <si>
    <t>Dodávka oceľových konštrukcií vrátane povrchových úprav, I č. 100</t>
  </si>
  <si>
    <t>kg</t>
  </si>
  <si>
    <t xml:space="preserve"> 622465112</t>
  </si>
  <si>
    <t>Vonkajšia omietka stien zo zmesi  mramorové zrná,strednozrnná vrátane podkladného náteru</t>
  </si>
  <si>
    <t>m2</t>
  </si>
  <si>
    <t xml:space="preserve"> 622467582</t>
  </si>
  <si>
    <t>Vonkajšia omietka stien, ušľachtilá silikónosilikátová, hr. 1,5 mm vrátane podkladného náteru</t>
  </si>
  <si>
    <t xml:space="preserve"> 625250157</t>
  </si>
  <si>
    <t>Kontaktný zatepľovací systém z extrudovaného polystyrénu hrúbky 120 mm, bez povrchových úprav</t>
  </si>
  <si>
    <t xml:space="preserve"> 625257100</t>
  </si>
  <si>
    <t>Kontaktný zatepľovací systém z minerálnej vlny hrúbky 150 mm, bez povrchových úprav</t>
  </si>
  <si>
    <t xml:space="preserve"> 625257120</t>
  </si>
  <si>
    <t>Kontaktný zatepľovací systém ostenia okien a dverí z minerálnej vlny hrúbky 30 mm, bez povrchových úprav</t>
  </si>
  <si>
    <t xml:space="preserve"> 631312711</t>
  </si>
  <si>
    <t>Mazanina z betónu prostého tr.C 25/30 hr.nad 50 do 80 mm</t>
  </si>
  <si>
    <t>m3</t>
  </si>
  <si>
    <t xml:space="preserve"> 631319151</t>
  </si>
  <si>
    <t>Príplatok za prehlad. povrchu betónovej mazaniny min. tr.C 8/10 oceľ. hlad. hr. 50-80 mm</t>
  </si>
  <si>
    <t xml:space="preserve"> 631319171</t>
  </si>
  <si>
    <t>Prípl. za strhnutie povrchu mazaniny latou pre hr. obidvoch vrstiev mazaniny nad 50 do 80 mm</t>
  </si>
  <si>
    <t xml:space="preserve"> 631362403</t>
  </si>
  <si>
    <t>Výstuž mazanín z betónov (z kameniva) a z ľahkých betónov, zo zváraných sietí KARI, priemer drôtu 4/4 mm, veľkosť oka 200x200 mm</t>
  </si>
  <si>
    <t xml:space="preserve">  3/A 1</t>
  </si>
  <si>
    <t xml:space="preserve"> 941941031</t>
  </si>
  <si>
    <t>Montáž lešenia ľahkého pracovného radového s podlahami šírky od 0,80 do 1,00 m a výšky do 10 m</t>
  </si>
  <si>
    <t xml:space="preserve"> 941941191</t>
  </si>
  <si>
    <t>Príplatok za prvý a každý ďalší i začatý mesiac použitia lešenia k cene -1031</t>
  </si>
  <si>
    <t xml:space="preserve"> 941955004</t>
  </si>
  <si>
    <t>Lešenie ľahké pracovné pomocné, s výškou lešeňovej podlahy nad 2,50 do 3,5 m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</si>
  <si>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</si>
  <si>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</si>
  <si>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</si>
  <si>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953945111</t>
  </si>
  <si>
    <t>Lišta rohová pre zateplenie</t>
  </si>
  <si>
    <t>m</t>
  </si>
  <si>
    <t xml:space="preserve"> 95394616110</t>
  </si>
  <si>
    <t>Zakladací Al profil soklový hrúbky 0,8 mm k zatepľovaciemu systému s hrúbkou izolantu 150 mm</t>
  </si>
  <si>
    <t xml:space="preserve"> 959941142</t>
  </si>
  <si>
    <t>Chemická kotva s kotevným svorníkom tesnená chemickou ampulkou do betónu, ŽB, kameňa, s vyvŕtaním otvoru M20/100/300 mm</t>
  </si>
  <si>
    <t>kus</t>
  </si>
  <si>
    <t xml:space="preserve"> 965081713</t>
  </si>
  <si>
    <t>Vyvrtanie otvoru v betónových konštrukciach do D18</t>
  </si>
  <si>
    <t xml:space="preserve"> 14/C 1</t>
  </si>
  <si>
    <t xml:space="preserve"> 999281111</t>
  </si>
  <si>
    <t>Presun hmôt pre opravy a údržbu objektov vrátane vonkajších plášťov výšky do 25 m</t>
  </si>
  <si>
    <t>721/A 5</t>
  </si>
  <si>
    <t xml:space="preserve"> 725119307</t>
  </si>
  <si>
    <t>Montáž záchodovej misy kombinovanej s použitím silikonového tmelu</t>
  </si>
  <si>
    <t>súb</t>
  </si>
  <si>
    <t xml:space="preserve"> 725219401</t>
  </si>
  <si>
    <t>Montáž umývadla bez výtokovej armatúry z bieleho diturvitu na skrutky do muriva</t>
  </si>
  <si>
    <t xml:space="preserve"> 725819401</t>
  </si>
  <si>
    <t>Montáž ventilu rohového  G 3/8</t>
  </si>
  <si>
    <t xml:space="preserve"> 725829206</t>
  </si>
  <si>
    <t>Montáž batérie umývadlovej a drezovej stojankovej s mechanickým ovládaním odpadového ventilu</t>
  </si>
  <si>
    <t xml:space="preserve"> 998725102</t>
  </si>
  <si>
    <t>Presun hmôt pre zariaďovacie predmety v objektoch výšky nad 6 do 12 m</t>
  </si>
  <si>
    <t>S/S50</t>
  </si>
  <si>
    <t xml:space="preserve"> 5514647240</t>
  </si>
  <si>
    <t>Umývadlová zmieš. stojanková paková výtok.armatúra s odtokovou garnitúrou</t>
  </si>
  <si>
    <t xml:space="preserve"> 5518300006</t>
  </si>
  <si>
    <t>Sanitárne armatúry  Guľový rohový ventil  3/8"</t>
  </si>
  <si>
    <t>S/S90</t>
  </si>
  <si>
    <t xml:space="preserve"> 6420139250</t>
  </si>
  <si>
    <t>Sanitárna keramika umývadlo 60/45</t>
  </si>
  <si>
    <t xml:space="preserve"> 6423001100</t>
  </si>
  <si>
    <t xml:space="preserve">WC kombi </t>
  </si>
  <si>
    <t>763/A 2</t>
  </si>
  <si>
    <t xml:space="preserve"> 763133420</t>
  </si>
  <si>
    <t xml:space="preserve">KNAUF Sadrokartónový strop protipožiarny s pož. odolnosťou REI30 min.s kovovou nosnou konštrukciou v rovine bez tepeplnej izolácie </t>
  </si>
  <si>
    <t xml:space="preserve"> 998763301</t>
  </si>
  <si>
    <t>Presun hmôt pre sádrokartónové konštrukcie v objektoch výšky do 7 m</t>
  </si>
  <si>
    <t>764/A 6</t>
  </si>
  <si>
    <t xml:space="preserve"> 764712026</t>
  </si>
  <si>
    <t>Oplechovanie parapetov z hliníkového plechu hr. 2,0 mm, r. š. 300mm, opatrený práškovou vypaľovacou farbouoznačenie K1</t>
  </si>
  <si>
    <t>766/A 1</t>
  </si>
  <si>
    <t xml:space="preserve"> 766661413</t>
  </si>
  <si>
    <t>Montáž dverového krídla kompletiz.otváravého protipožiar.,jednokrídlových, š.do 800 mm bez priezoru</t>
  </si>
  <si>
    <t>767/A 1</t>
  </si>
  <si>
    <t xml:space="preserve"> OKNO</t>
  </si>
  <si>
    <t>Montáž a dodávka požiarného uzáveru EW-C15/D3, rám biely plastový z 5. kom. pr., okno neotváravé, dvojsklo, 2350x1200 mm, označenie 3</t>
  </si>
  <si>
    <t xml:space="preserve"> 6116400100</t>
  </si>
  <si>
    <t>Dvere  protipožiarne EW-C30/D3 jednokrídlové, otváravé, plné, dýhované svetlý dub, kovanie, rozmer 800x1970 mm, označenie 1</t>
  </si>
  <si>
    <t xml:space="preserve"> 6116400900</t>
  </si>
  <si>
    <t>Dvere  protipožiarne EW-C15/D3 jednokrídlové, otváravé, plné, dýhované svetlý dub, kovanie, rozmer 800x1970 mm, označenie 2</t>
  </si>
  <si>
    <t>767/A 3</t>
  </si>
  <si>
    <t xml:space="preserve"> 767833100</t>
  </si>
  <si>
    <t>Montáž rebríkov do muriva s bočnicami z profilovej ocele,z rúrok alebo z tenkostenných profilov</t>
  </si>
  <si>
    <t xml:space="preserve"> MAT</t>
  </si>
  <si>
    <t>Montáž a dodávka rebríka vrátane povrchových úprav, označenie Z1</t>
  </si>
  <si>
    <t>Objekt Vlastný - svojpomocné práce</t>
  </si>
  <si>
    <t>IZOLÁCIE TEPELNÉ BEŽNÝCH STAVEB. KONŠTRUKCIÍ</t>
  </si>
  <si>
    <t>PODLAHY A OBKLADY KERAMICKÉ-DLAŽBY</t>
  </si>
  <si>
    <t>PODLAHY A OBKLADY KERAMICKÉ-OBKLADY</t>
  </si>
  <si>
    <t>NÁTERY</t>
  </si>
  <si>
    <t xml:space="preserve"> 346244371</t>
  </si>
  <si>
    <t>Zamurovanie rýh alebo potrubí z akéhokoľvek druhu pálených tehál a malty hrúbky 140 mm</t>
  </si>
  <si>
    <t xml:space="preserve"> 310278841</t>
  </si>
  <si>
    <t>Zamurovanie otvoru s plochou do 1m2 v murive nadzáklad. pórobet. tvárnicami hr. do 300mm</t>
  </si>
  <si>
    <t xml:space="preserve"> 612401991</t>
  </si>
  <si>
    <t>Príplatok za prísadou na zvýšenie priľnavoti postreku pod omietky stien a pilierov</t>
  </si>
  <si>
    <t xml:space="preserve"> 612481119</t>
  </si>
  <si>
    <t>Potiahnutie vnútorných alebo vonkajších stien a ostatných plôch sklotextílnou mriežkou do lepidla</t>
  </si>
  <si>
    <t xml:space="preserve"> 620991121</t>
  </si>
  <si>
    <t>Zakrývanie škár panelov výplní vonkajších otvorov zhotovené z lešenia akýmkoľvek spôsobom</t>
  </si>
  <si>
    <t xml:space="preserve"> 632451021</t>
  </si>
  <si>
    <t>Vyrovnávací poter muriva MC 15 hr 20 mm</t>
  </si>
  <si>
    <t xml:space="preserve"> 648991111</t>
  </si>
  <si>
    <t>Osadenie parapetných dosiek z plastických a poloplast. hmôt, š. do 200 mm</t>
  </si>
  <si>
    <t>P/PE</t>
  </si>
  <si>
    <t xml:space="preserve"> 283414180</t>
  </si>
  <si>
    <t>Plastová parapetná doska vnútorná šírky 100mm</t>
  </si>
  <si>
    <t>M</t>
  </si>
  <si>
    <t xml:space="preserve"> 952901111</t>
  </si>
  <si>
    <t>Vyčistenie budov pri výške podlaží do 4m</t>
  </si>
  <si>
    <t xml:space="preserve"> 952901114</t>
  </si>
  <si>
    <t>Vyčistenie budov pri výške podlaží nad 4m</t>
  </si>
  <si>
    <t xml:space="preserve"> 13/B 1</t>
  </si>
  <si>
    <t xml:space="preserve"> 968061112</t>
  </si>
  <si>
    <t>Vyvesenie alebo zavesenie dreveného alebo kov.okenného krídla do 1,5 m2</t>
  </si>
  <si>
    <t xml:space="preserve"> 968061125</t>
  </si>
  <si>
    <t>Vyvesenie alebo zavesenie dreveného alebo kov.dverného krídla do 2 m2</t>
  </si>
  <si>
    <t xml:space="preserve"> 968062246</t>
  </si>
  <si>
    <t>Vybúranie drevených a kovových rámov okien jednoduchých plochy do 4 m2 -0,030t</t>
  </si>
  <si>
    <t xml:space="preserve"> 968062354</t>
  </si>
  <si>
    <t>Vybúranie drevených a kovových rámov okien dvojitých alebo zdvojených, plochy do 1 m2 -0,082 t</t>
  </si>
  <si>
    <t xml:space="preserve"> 968062455</t>
  </si>
  <si>
    <t>Vybúranie drevených a kovových dverových zárubní -0,082 t</t>
  </si>
  <si>
    <t xml:space="preserve"> 971033541</t>
  </si>
  <si>
    <t>Vybúranie otvorov v murive tehl., porobet. plochy do 1 m2 hr.do 300 mm -1,875 t</t>
  </si>
  <si>
    <t xml:space="preserve"> 979011111</t>
  </si>
  <si>
    <t>Zvislá doprava sutiny a vybúraných hmôt za prvé podlažie nad alebo pod základným podlažím</t>
  </si>
  <si>
    <t xml:space="preserve"> 979082111</t>
  </si>
  <si>
    <t>Vnútrostavenisková doprava sutiny a vybúraných hmôt do 10 m</t>
  </si>
  <si>
    <t xml:space="preserve"> SKLADKA</t>
  </si>
  <si>
    <t>Poplatok za uloženie sute na skládku</t>
  </si>
  <si>
    <t>T</t>
  </si>
  <si>
    <t>321/B 1</t>
  </si>
  <si>
    <t xml:space="preserve"> 979082315</t>
  </si>
  <si>
    <t>Vodorovná doprava sutiny a vybúraných hmôt bez naloženia ale so zložením do 3000 m</t>
  </si>
  <si>
    <t xml:space="preserve"> 979082319</t>
  </si>
  <si>
    <t>Príplatok k cenám za každých ďalších aj začatých 1000 m</t>
  </si>
  <si>
    <t xml:space="preserve"> 979086112</t>
  </si>
  <si>
    <t>Nakladanie alebo prekladanie na dopravný prostriedok pri vodorovnej doprave sutiny a vybúraných hmôt</t>
  </si>
  <si>
    <t>713/A 1</t>
  </si>
  <si>
    <t xml:space="preserve"> 713111111</t>
  </si>
  <si>
    <t>Montáž tepelnej izolácie rohožami,pásmi,dielcami,doskami stropov, vrchom - klad. voľne</t>
  </si>
  <si>
    <t xml:space="preserve"> 713141151</t>
  </si>
  <si>
    <t>Montáž tepelnej izolácie rohožami,pásmi,dielcami,doskami striech, jednovrstvová kladenie na sucho</t>
  </si>
  <si>
    <t xml:space="preserve"> 713191121</t>
  </si>
  <si>
    <t>Izolácie tepelné podláh,stropov zvrchu,striech prekrytím pásom do výšky 100mm  PE fólia</t>
  </si>
  <si>
    <t>713/A 5</t>
  </si>
  <si>
    <t xml:space="preserve"> 998713102</t>
  </si>
  <si>
    <t>Presun hmôt pre izolácie tepelné v objektoch výšky nad 6 m do 12 m</t>
  </si>
  <si>
    <t>S/S20</t>
  </si>
  <si>
    <t xml:space="preserve"> 2837650040</t>
  </si>
  <si>
    <t>Tepelná izolácia podláh PSE hrúbka 60mm</t>
  </si>
  <si>
    <t xml:space="preserve"> 6314150050</t>
  </si>
  <si>
    <t>Nobasil MPN hrúbky  100 mm,  doska z minerálnej vlny</t>
  </si>
  <si>
    <t>764/B 1</t>
  </si>
  <si>
    <t xml:space="preserve"> 764410850</t>
  </si>
  <si>
    <t>Demontáž oplechovania parapetov rš od 100 do 330 mm 0,00135t</t>
  </si>
  <si>
    <t xml:space="preserve"> 766661512</t>
  </si>
  <si>
    <t>Montáž dverového krídla kompletiz.otváravého ,jednokrídlové</t>
  </si>
  <si>
    <t xml:space="preserve"> 998766102</t>
  </si>
  <si>
    <t>Presun hmot pre konštrukcie stolárske v objektoch výšky nad 6 do 12 m</t>
  </si>
  <si>
    <t>R/R 0</t>
  </si>
  <si>
    <t xml:space="preserve"> 766690001.5</t>
  </si>
  <si>
    <t>Montáž a dodávka bielej sanitárnej steny pre 2 WC, z lam. DTD dosky hr. 28 mm, s melam. povrch. a ALU pr., š. kab. 1100 mm, hl, 150 mm, v. 2000 mm, š. dverí 600 mm, v. nož. 100 mm, označenie 5</t>
  </si>
  <si>
    <t xml:space="preserve"> 61114</t>
  </si>
  <si>
    <t>Dverné krídlo hladké dýhované svetlým dubom, kovanie, zámok, 800x1970 mm, označenie 4</t>
  </si>
  <si>
    <t>KUS</t>
  </si>
  <si>
    <t>771/A 1</t>
  </si>
  <si>
    <t xml:space="preserve"> 771576184</t>
  </si>
  <si>
    <t>Montáž podlahy z keramických dlaždíc 30 x 30 cm do flexibilného tmelu - škárovanie škárovacou hmotou</t>
  </si>
  <si>
    <t xml:space="preserve"> 998771102</t>
  </si>
  <si>
    <t>Presun hmôt pre podlahy z dlaždíc v objektoch výšky nad 6 do 12 m</t>
  </si>
  <si>
    <t xml:space="preserve"> 597645500</t>
  </si>
  <si>
    <t xml:space="preserve">Dlaždica  30x30 cm </t>
  </si>
  <si>
    <t>M2</t>
  </si>
  <si>
    <t>771/A 2</t>
  </si>
  <si>
    <t xml:space="preserve"> 781445059</t>
  </si>
  <si>
    <t xml:space="preserve">Montáž obkladu steny z keramických obkladačiek 30 x 30 cm do tmelu - škárovanie škárovacou hmotou </t>
  </si>
  <si>
    <t xml:space="preserve"> 998781102</t>
  </si>
  <si>
    <t>Presun hmôt pre obklady keramické v objektoch výšky nad  6 do 12 m</t>
  </si>
  <si>
    <t>S/S70</t>
  </si>
  <si>
    <t xml:space="preserve"> 5976566000</t>
  </si>
  <si>
    <t>Obkladačky  30x30 cm</t>
  </si>
  <si>
    <t>783/A 1</t>
  </si>
  <si>
    <t xml:space="preserve"> 783142005</t>
  </si>
  <si>
    <t>Náter oceľovej konštrukcie protipožiarným náterom PLANOSTOP P9 s pož. odolnosťou REI15 min.</t>
  </si>
  <si>
    <t xml:space="preserve"> 783522000</t>
  </si>
  <si>
    <t>Nátery klamp. konštr. syntet. farby šedej na vzduchu schnúce dvojnás. so zákl. náterom reakt. farbou</t>
  </si>
  <si>
    <t xml:space="preserve"> 783894422</t>
  </si>
  <si>
    <t>Náter farbami ekologickými riediteľnými vodou PAMAKRYLOM IN bielym pre interiér stien dvojnásobný</t>
  </si>
  <si>
    <t xml:space="preserve"> 783894612</t>
  </si>
  <si>
    <t>Náter farbami ekologickými riediteľnými vodou SADAKRINOM bielym pre náter sadrokartón. stropov 2x</t>
  </si>
  <si>
    <t>783/C 1</t>
  </si>
  <si>
    <t xml:space="preserve"> 783521900</t>
  </si>
  <si>
    <t>Oprava náterov klampiar.konštr. syntetické na vzduchu schnúce farby šedej jednonásobné</t>
  </si>
  <si>
    <t xml:space="preserve"> 783622940</t>
  </si>
  <si>
    <t>Oprava náteru syntetického dvojnásobného 2x s plným tmelením, žilkovaním, lazúrovaním, predlakovaním a 1x s lakovaním na drevených (stolárských) dverách, oknách a na nábytku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</si>
  <si>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</si>
  <si>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</si>
  <si>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</si>
  <si>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</si>
  <si>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</si>
  <si>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Spracoval: 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</si>
</sst>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workbookViewId="0">
      <selection activeCell="A15" sqref="A15:XFD31"/>
    </sheetView>
  </sheetViews>
  <sheetFormatPr defaultColWidth="0"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3"/>
      <c r="B3" s="3"/>
      <c r="C3" s="3"/>
      <c r="D3" s="3"/>
      <c r="E3" s="3"/>
      <c r="F3" s="7" t="s">
        <v>3</v>
      </c>
      <c r="G3" s="7" t="s">
        <v>4</v>
      </c>
    </row>
    <row r="4" spans="1:26">
      <c r="A4" s="196" t="s">
        <v>1</v>
      </c>
      <c r="B4" s="196"/>
      <c r="C4" s="196"/>
      <c r="D4" s="196"/>
      <c r="E4" s="196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181" t="s">
        <v>12</v>
      </c>
      <c r="B7" s="182">
        <f>'SO 13999'!I79-Rekapitulácia!D7</f>
        <v>0</v>
      </c>
      <c r="C7" s="182">
        <f>'Kryci_list 13999'!J26</f>
        <v>0</v>
      </c>
      <c r="D7" s="182">
        <v>0</v>
      </c>
      <c r="E7" s="182">
        <f>'Kryci_list 13999'!J17</f>
        <v>0</v>
      </c>
      <c r="F7" s="182">
        <v>0</v>
      </c>
      <c r="G7" s="182">
        <f>B7+C7+D7+E7+F7</f>
        <v>0</v>
      </c>
      <c r="K7">
        <f>'SO 13999'!K79</f>
        <v>0</v>
      </c>
      <c r="Q7">
        <v>30.126000000000001</v>
      </c>
    </row>
    <row r="8" spans="1:26">
      <c r="A8" s="62" t="s">
        <v>13</v>
      </c>
      <c r="B8" s="69">
        <f>'SO 14322'!I90-Rekapitulácia!D8</f>
        <v>0</v>
      </c>
      <c r="C8" s="69">
        <f>'Kryci_list 14322'!J26</f>
        <v>0</v>
      </c>
      <c r="D8" s="69">
        <v>0</v>
      </c>
      <c r="E8" s="69">
        <f>'Kryci_list 14322'!J17</f>
        <v>0</v>
      </c>
      <c r="F8" s="69">
        <v>0</v>
      </c>
      <c r="G8" s="69">
        <f>B8+C8+D8+E8+F8</f>
        <v>0</v>
      </c>
      <c r="K8">
        <f>'SO 14322'!K90</f>
        <v>0</v>
      </c>
      <c r="Q8">
        <v>30.126000000000001</v>
      </c>
    </row>
    <row r="9" spans="1:26">
      <c r="A9" s="188" t="s">
        <v>297</v>
      </c>
      <c r="B9" s="189">
        <f>SUM(B7:B8)</f>
        <v>0</v>
      </c>
      <c r="C9" s="189">
        <f>SUM(C7:C8)</f>
        <v>0</v>
      </c>
      <c r="D9" s="189">
        <f>SUM(D7:D8)</f>
        <v>0</v>
      </c>
      <c r="E9" s="189">
        <f>SUM(E7:E8)</f>
        <v>0</v>
      </c>
      <c r="F9" s="189">
        <f>SUM(F7:F8)</f>
        <v>0</v>
      </c>
      <c r="G9" s="189">
        <f>SUM(G7:G8)-SUM(Z7:Z8)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>
      <c r="A10" s="186" t="s">
        <v>298</v>
      </c>
      <c r="B10" s="187">
        <f>G9-SUM(Rekapitulácia!K7:'Rekapitulácia'!K8)*1</f>
        <v>0</v>
      </c>
      <c r="C10" s="187"/>
      <c r="D10" s="187"/>
      <c r="E10" s="187"/>
      <c r="F10" s="187"/>
      <c r="G10" s="187">
        <f>ROUND(((ROUND(B10,2)*20)/100),2)*1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>
      <c r="A11" s="5" t="s">
        <v>299</v>
      </c>
      <c r="B11" s="184">
        <f>(G9-B10)</f>
        <v>0</v>
      </c>
      <c r="C11" s="184"/>
      <c r="D11" s="184"/>
      <c r="E11" s="184"/>
      <c r="F11" s="184"/>
      <c r="G11" s="184">
        <f>ROUND(((ROUND(B11,2)*0)/100),2)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>
      <c r="A12" s="5" t="s">
        <v>300</v>
      </c>
      <c r="B12" s="184"/>
      <c r="C12" s="184"/>
      <c r="D12" s="184"/>
      <c r="E12" s="184"/>
      <c r="F12" s="184"/>
      <c r="G12" s="184">
        <f>SUM(G9:G11)</f>
        <v>0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>
      <c r="A13" s="10"/>
      <c r="B13" s="185"/>
      <c r="C13" s="185"/>
      <c r="D13" s="185"/>
      <c r="E13" s="185"/>
      <c r="F13" s="185"/>
      <c r="G13" s="185"/>
    </row>
    <row r="14" spans="1:26">
      <c r="A14" s="10"/>
      <c r="B14" s="185"/>
      <c r="C14" s="185"/>
      <c r="D14" s="185"/>
      <c r="E14" s="185"/>
      <c r="F14" s="185"/>
      <c r="G14" s="185"/>
    </row>
    <row r="15" spans="1:26">
      <c r="A15" s="10"/>
      <c r="B15" s="185"/>
      <c r="C15" s="185"/>
      <c r="D15" s="185"/>
      <c r="E15" s="185"/>
      <c r="F15" s="185"/>
      <c r="G15" s="185"/>
    </row>
    <row r="16" spans="1:26">
      <c r="A16" s="10"/>
      <c r="B16" s="185"/>
      <c r="C16" s="185"/>
      <c r="D16" s="185"/>
      <c r="E16" s="185"/>
      <c r="F16" s="185"/>
      <c r="G16" s="185"/>
    </row>
    <row r="17" spans="1:7">
      <c r="A17" s="10"/>
      <c r="B17" s="185"/>
      <c r="C17" s="185"/>
      <c r="D17" s="185"/>
      <c r="E17" s="185"/>
      <c r="F17" s="185"/>
      <c r="G17" s="185"/>
    </row>
    <row r="18" spans="1:7">
      <c r="A18" s="1"/>
      <c r="B18" s="143"/>
      <c r="C18" s="143"/>
      <c r="D18" s="143"/>
      <c r="E18" s="143"/>
      <c r="F18" s="143"/>
      <c r="G18" s="143"/>
    </row>
    <row r="19" spans="1:7">
      <c r="A19" s="1"/>
      <c r="B19" s="143"/>
      <c r="C19" s="143"/>
      <c r="D19" s="143"/>
      <c r="E19" s="143"/>
      <c r="F19" s="143"/>
      <c r="G19" s="143"/>
    </row>
    <row r="20" spans="1:7">
      <c r="A20" s="1"/>
      <c r="B20" s="143"/>
      <c r="C20" s="143"/>
      <c r="D20" s="143"/>
      <c r="E20" s="143"/>
      <c r="F20" s="143"/>
      <c r="G20" s="143"/>
    </row>
    <row r="21" spans="1:7">
      <c r="A21" s="1"/>
      <c r="B21" s="143"/>
      <c r="C21" s="143"/>
      <c r="D21" s="143"/>
      <c r="E21" s="143"/>
      <c r="F21" s="143"/>
      <c r="G21" s="143"/>
    </row>
    <row r="22" spans="1:7">
      <c r="A22" s="1"/>
      <c r="B22" s="143"/>
      <c r="C22" s="143"/>
      <c r="D22" s="143"/>
      <c r="E22" s="143"/>
      <c r="F22" s="143"/>
      <c r="G22" s="143"/>
    </row>
    <row r="23" spans="1:7">
      <c r="A23" s="1"/>
      <c r="B23" s="143"/>
      <c r="C23" s="143"/>
      <c r="D23" s="143"/>
      <c r="E23" s="143"/>
      <c r="F23" s="143"/>
      <c r="G23" s="143"/>
    </row>
    <row r="24" spans="1:7">
      <c r="A24" s="1"/>
      <c r="B24" s="143"/>
      <c r="C24" s="143"/>
      <c r="D24" s="143"/>
      <c r="E24" s="143"/>
      <c r="F24" s="143"/>
      <c r="G24" s="143"/>
    </row>
    <row r="25" spans="1:7">
      <c r="A25" s="1"/>
      <c r="B25" s="143"/>
      <c r="C25" s="143"/>
      <c r="D25" s="143"/>
      <c r="E25" s="143"/>
      <c r="F25" s="143"/>
      <c r="G25" s="143"/>
    </row>
    <row r="26" spans="1:7">
      <c r="A26" s="1"/>
      <c r="B26" s="143"/>
      <c r="C26" s="143"/>
      <c r="D26" s="143"/>
      <c r="E26" s="143"/>
      <c r="F26" s="143"/>
      <c r="G26" s="143"/>
    </row>
    <row r="27" spans="1:7">
      <c r="A27" s="1"/>
      <c r="B27" s="143"/>
      <c r="C27" s="143"/>
      <c r="D27" s="143"/>
      <c r="E27" s="143"/>
      <c r="F27" s="143"/>
      <c r="G27" s="143"/>
    </row>
    <row r="28" spans="1:7">
      <c r="A28" s="1"/>
      <c r="B28" s="143"/>
      <c r="C28" s="143"/>
      <c r="D28" s="143"/>
      <c r="E28" s="143"/>
      <c r="F28" s="143"/>
      <c r="G28" s="143"/>
    </row>
    <row r="29" spans="1:7">
      <c r="A29" s="1"/>
      <c r="B29" s="143"/>
      <c r="C29" s="143"/>
      <c r="D29" s="143"/>
      <c r="E29" s="143"/>
      <c r="F29" s="143"/>
      <c r="G29" s="143"/>
    </row>
    <row r="30" spans="1:7">
      <c r="A30" s="1"/>
      <c r="B30" s="143"/>
      <c r="C30" s="143"/>
      <c r="D30" s="143"/>
      <c r="E30" s="143"/>
      <c r="F30" s="143"/>
      <c r="G30" s="143"/>
    </row>
    <row r="31" spans="1:7">
      <c r="A31" s="1"/>
      <c r="B31" s="143"/>
      <c r="C31" s="143"/>
      <c r="D31" s="143"/>
      <c r="E31" s="143"/>
      <c r="F31" s="143"/>
      <c r="G31" s="143"/>
    </row>
    <row r="32" spans="1:7">
      <c r="A32" s="1"/>
      <c r="B32" s="143"/>
      <c r="C32" s="143"/>
      <c r="D32" s="143"/>
      <c r="E32" s="143"/>
      <c r="F32" s="143"/>
      <c r="G32" s="143"/>
    </row>
    <row r="33" spans="1:7">
      <c r="A33" s="1"/>
      <c r="B33" s="143"/>
      <c r="C33" s="143"/>
      <c r="D33" s="143"/>
      <c r="E33" s="143"/>
      <c r="F33" s="143"/>
      <c r="G33" s="143"/>
    </row>
    <row r="34" spans="1:7">
      <c r="B34" s="183"/>
      <c r="C34" s="183"/>
      <c r="D34" s="183"/>
      <c r="E34" s="183"/>
      <c r="F34" s="183"/>
      <c r="G34" s="183"/>
    </row>
    <row r="35" spans="1:7">
      <c r="B35" s="183"/>
      <c r="C35" s="183"/>
      <c r="D35" s="183"/>
      <c r="E35" s="183"/>
      <c r="F35" s="183"/>
      <c r="G35" s="183"/>
    </row>
    <row r="36" spans="1:7">
      <c r="B36" s="183"/>
      <c r="C36" s="183"/>
      <c r="D36" s="183"/>
      <c r="E36" s="183"/>
      <c r="F36" s="183"/>
      <c r="G36" s="183"/>
    </row>
    <row r="37" spans="1:7">
      <c r="B37" s="183"/>
      <c r="C37" s="183"/>
      <c r="D37" s="183"/>
      <c r="E37" s="183"/>
      <c r="F37" s="183"/>
      <c r="G37" s="183"/>
    </row>
    <row r="38" spans="1:7">
      <c r="B38" s="183"/>
      <c r="C38" s="183"/>
      <c r="D38" s="183"/>
      <c r="E38" s="183"/>
      <c r="F38" s="183"/>
      <c r="G38" s="183"/>
    </row>
    <row r="39" spans="1:7">
      <c r="B39" s="183"/>
      <c r="C39" s="183"/>
      <c r="D39" s="183"/>
      <c r="E39" s="183"/>
      <c r="F39" s="183"/>
      <c r="G39" s="183"/>
    </row>
    <row r="40" spans="1:7">
      <c r="B40" s="183"/>
      <c r="C40" s="183"/>
      <c r="D40" s="183"/>
      <c r="E40" s="183"/>
      <c r="F40" s="183"/>
      <c r="G40" s="183"/>
    </row>
    <row r="41" spans="1:7">
      <c r="B41" s="183"/>
      <c r="C41" s="183"/>
      <c r="D41" s="183"/>
      <c r="E41" s="183"/>
      <c r="F41" s="183"/>
      <c r="G41" s="183"/>
    </row>
    <row r="42" spans="1:7">
      <c r="B42" s="183"/>
      <c r="C42" s="183"/>
      <c r="D42" s="183"/>
      <c r="E42" s="183"/>
      <c r="F42" s="183"/>
      <c r="G42" s="183"/>
    </row>
    <row r="43" spans="1:7">
      <c r="B43" s="183"/>
      <c r="C43" s="183"/>
      <c r="D43" s="183"/>
      <c r="E43" s="183"/>
      <c r="F43" s="183"/>
      <c r="G43" s="183"/>
    </row>
    <row r="44" spans="1:7">
      <c r="B44" s="183"/>
      <c r="C44" s="183"/>
      <c r="D44" s="183"/>
      <c r="E44" s="183"/>
      <c r="F44" s="183"/>
      <c r="G44" s="183"/>
    </row>
    <row r="45" spans="1:7">
      <c r="B45" s="183"/>
      <c r="C45" s="183"/>
      <c r="D45" s="183"/>
      <c r="E45" s="183"/>
      <c r="F45" s="183"/>
      <c r="G45" s="183"/>
    </row>
    <row r="46" spans="1:7">
      <c r="B46" s="183"/>
      <c r="C46" s="183"/>
      <c r="D46" s="183"/>
      <c r="E46" s="183"/>
      <c r="F46" s="183"/>
      <c r="G46" s="183"/>
    </row>
    <row r="47" spans="1:7">
      <c r="B47" s="183"/>
      <c r="C47" s="183"/>
      <c r="D47" s="183"/>
      <c r="E47" s="183"/>
      <c r="F47" s="183"/>
      <c r="G47" s="183"/>
    </row>
    <row r="48" spans="1:7">
      <c r="B48" s="183"/>
      <c r="C48" s="183"/>
      <c r="D48" s="183"/>
      <c r="E48" s="183"/>
      <c r="F48" s="183"/>
      <c r="G48" s="183"/>
    </row>
    <row r="49" spans="2:7">
      <c r="B49" s="183"/>
      <c r="C49" s="183"/>
      <c r="D49" s="183"/>
      <c r="E49" s="183"/>
      <c r="F49" s="183"/>
      <c r="G49" s="183"/>
    </row>
    <row r="50" spans="2:7">
      <c r="B50" s="183"/>
      <c r="C50" s="183"/>
      <c r="D50" s="183"/>
      <c r="E50" s="183"/>
      <c r="F50" s="183"/>
      <c r="G50" s="183"/>
    </row>
    <row r="51" spans="2:7">
      <c r="B51" s="183"/>
      <c r="C51" s="183"/>
      <c r="D51" s="183"/>
      <c r="E51" s="183"/>
      <c r="F51" s="183"/>
      <c r="G51" s="183"/>
    </row>
    <row r="52" spans="2:7">
      <c r="B52" s="183"/>
      <c r="C52" s="183"/>
      <c r="D52" s="183"/>
      <c r="E52" s="183"/>
      <c r="F52" s="183"/>
      <c r="G52" s="183"/>
    </row>
    <row r="53" spans="2:7">
      <c r="B53" s="183"/>
      <c r="C53" s="183"/>
      <c r="D53" s="183"/>
      <c r="E53" s="183"/>
      <c r="F53" s="183"/>
      <c r="G53" s="183"/>
    </row>
    <row r="54" spans="2:7">
      <c r="B54" s="183"/>
      <c r="C54" s="183"/>
      <c r="D54" s="183"/>
      <c r="E54" s="183"/>
      <c r="F54" s="183"/>
      <c r="G54" s="183"/>
    </row>
    <row r="55" spans="2:7">
      <c r="B55" s="183"/>
      <c r="C55" s="183"/>
      <c r="D55" s="183"/>
      <c r="E55" s="183"/>
      <c r="F55" s="183"/>
      <c r="G55" s="183"/>
    </row>
    <row r="56" spans="2:7">
      <c r="B56" s="183"/>
      <c r="C56" s="183"/>
      <c r="D56" s="183"/>
      <c r="E56" s="183"/>
      <c r="F56" s="183"/>
      <c r="G56" s="183"/>
    </row>
    <row r="57" spans="2:7">
      <c r="B57" s="183"/>
      <c r="C57" s="183"/>
      <c r="D57" s="183"/>
      <c r="E57" s="183"/>
      <c r="F57" s="183"/>
      <c r="G57" s="183"/>
    </row>
    <row r="58" spans="2:7">
      <c r="B58" s="183"/>
      <c r="C58" s="183"/>
      <c r="D58" s="183"/>
      <c r="E58" s="183"/>
      <c r="F58" s="183"/>
      <c r="G58" s="183"/>
    </row>
    <row r="59" spans="2:7">
      <c r="B59" s="183"/>
      <c r="C59" s="183"/>
      <c r="D59" s="183"/>
      <c r="E59" s="183"/>
      <c r="F59" s="183"/>
      <c r="G59" s="183"/>
    </row>
    <row r="60" spans="2:7">
      <c r="B60" s="183"/>
      <c r="C60" s="183"/>
      <c r="D60" s="183"/>
      <c r="E60" s="183"/>
      <c r="F60" s="183"/>
      <c r="G60" s="183"/>
    </row>
    <row r="61" spans="2:7">
      <c r="B61" s="183"/>
      <c r="C61" s="183"/>
      <c r="D61" s="183"/>
      <c r="E61" s="183"/>
      <c r="F61" s="183"/>
      <c r="G61" s="183"/>
    </row>
    <row r="62" spans="2:7">
      <c r="B62" s="183"/>
      <c r="C62" s="183"/>
      <c r="D62" s="183"/>
      <c r="E62" s="183"/>
      <c r="F62" s="183"/>
      <c r="G62" s="183"/>
    </row>
    <row r="63" spans="2:7">
      <c r="B63" s="183"/>
      <c r="C63" s="183"/>
      <c r="D63" s="183"/>
      <c r="E63" s="183"/>
      <c r="F63" s="183"/>
      <c r="G63" s="183"/>
    </row>
    <row r="64" spans="2:7">
      <c r="B64" s="183"/>
      <c r="C64" s="183"/>
      <c r="D64" s="183"/>
      <c r="E64" s="183"/>
      <c r="F64" s="183"/>
      <c r="G64" s="183"/>
    </row>
    <row r="65" spans="2:7">
      <c r="B65" s="183"/>
      <c r="C65" s="183"/>
      <c r="D65" s="183"/>
      <c r="E65" s="183"/>
      <c r="F65" s="183"/>
      <c r="G65" s="183"/>
    </row>
    <row r="66" spans="2:7">
      <c r="B66" s="183"/>
      <c r="C66" s="183"/>
      <c r="D66" s="183"/>
      <c r="E66" s="183"/>
      <c r="F66" s="183"/>
      <c r="G66" s="183"/>
    </row>
    <row r="67" spans="2:7">
      <c r="B67" s="183"/>
      <c r="C67" s="183"/>
      <c r="D67" s="183"/>
      <c r="E67" s="183"/>
      <c r="F67" s="183"/>
      <c r="G67" s="183"/>
    </row>
    <row r="68" spans="2:7">
      <c r="B68" s="183"/>
      <c r="C68" s="183"/>
      <c r="D68" s="183"/>
      <c r="E68" s="183"/>
      <c r="F68" s="183"/>
      <c r="G68" s="183"/>
    </row>
    <row r="69" spans="2:7">
      <c r="B69" s="183"/>
      <c r="C69" s="183"/>
      <c r="D69" s="183"/>
      <c r="E69" s="183"/>
      <c r="F69" s="183"/>
      <c r="G69" s="183"/>
    </row>
    <row r="70" spans="2:7">
      <c r="B70" s="183"/>
      <c r="C70" s="183"/>
      <c r="D70" s="183"/>
      <c r="E70" s="183"/>
      <c r="F70" s="183"/>
      <c r="G70" s="183"/>
    </row>
    <row r="71" spans="2:7">
      <c r="B71" s="183"/>
      <c r="C71" s="183"/>
      <c r="D71" s="183"/>
      <c r="E71" s="183"/>
      <c r="F71" s="183"/>
      <c r="G71" s="183"/>
    </row>
    <row r="72" spans="2:7">
      <c r="B72" s="183"/>
      <c r="C72" s="183"/>
      <c r="D72" s="183"/>
      <c r="E72" s="183"/>
      <c r="F72" s="183"/>
      <c r="G72" s="183"/>
    </row>
    <row r="73" spans="2:7">
      <c r="B73" s="183"/>
      <c r="C73" s="183"/>
      <c r="D73" s="183"/>
      <c r="E73" s="183"/>
      <c r="F73" s="183"/>
      <c r="G73" s="183"/>
    </row>
    <row r="74" spans="2:7">
      <c r="B74" s="183"/>
      <c r="C74" s="183"/>
      <c r="D74" s="183"/>
      <c r="E74" s="183"/>
      <c r="F74" s="183"/>
      <c r="G74" s="183"/>
    </row>
    <row r="75" spans="2:7">
      <c r="B75" s="183"/>
      <c r="C75" s="183"/>
      <c r="D75" s="183"/>
      <c r="E75" s="183"/>
      <c r="F75" s="183"/>
      <c r="G75" s="183"/>
    </row>
    <row r="76" spans="2:7">
      <c r="B76" s="183"/>
      <c r="C76" s="183"/>
      <c r="D76" s="183"/>
      <c r="E76" s="183"/>
      <c r="F76" s="183"/>
      <c r="G76" s="183"/>
    </row>
    <row r="77" spans="2:7">
      <c r="B77" s="183"/>
      <c r="C77" s="183"/>
      <c r="D77" s="183"/>
      <c r="E77" s="183"/>
      <c r="F77" s="183"/>
      <c r="G77" s="183"/>
    </row>
    <row r="78" spans="2:7">
      <c r="B78" s="183"/>
      <c r="C78" s="183"/>
      <c r="D78" s="183"/>
      <c r="E78" s="183"/>
      <c r="F78" s="183"/>
      <c r="G78" s="183"/>
    </row>
    <row r="79" spans="2:7">
      <c r="B79" s="183"/>
      <c r="C79" s="183"/>
      <c r="D79" s="183"/>
      <c r="E79" s="183"/>
      <c r="F79" s="183"/>
      <c r="G79" s="183"/>
    </row>
    <row r="80" spans="2:7">
      <c r="B80" s="183"/>
      <c r="C80" s="183"/>
      <c r="D80" s="183"/>
      <c r="E80" s="183"/>
      <c r="F80" s="183"/>
      <c r="G80" s="183"/>
    </row>
    <row r="81" spans="2:7">
      <c r="B81" s="183"/>
      <c r="C81" s="183"/>
      <c r="D81" s="183"/>
      <c r="E81" s="183"/>
      <c r="F81" s="183"/>
      <c r="G81" s="183"/>
    </row>
    <row r="82" spans="2:7">
      <c r="B82" s="183"/>
      <c r="C82" s="183"/>
      <c r="D82" s="183"/>
      <c r="E82" s="183"/>
      <c r="F82" s="183"/>
      <c r="G82" s="183"/>
    </row>
    <row r="83" spans="2:7">
      <c r="B83" s="183"/>
      <c r="C83" s="183"/>
      <c r="D83" s="183"/>
      <c r="E83" s="183"/>
      <c r="F83" s="183"/>
      <c r="G83" s="183"/>
    </row>
    <row r="84" spans="2:7">
      <c r="B84" s="183"/>
      <c r="C84" s="183"/>
      <c r="D84" s="183"/>
      <c r="E84" s="183"/>
      <c r="F84" s="183"/>
      <c r="G84" s="183"/>
    </row>
    <row r="85" spans="2:7">
      <c r="B85" s="183"/>
      <c r="C85" s="183"/>
      <c r="D85" s="183"/>
      <c r="E85" s="183"/>
      <c r="F85" s="183"/>
      <c r="G85" s="183"/>
    </row>
    <row r="86" spans="2:7">
      <c r="B86" s="183"/>
      <c r="C86" s="183"/>
      <c r="D86" s="183"/>
      <c r="E86" s="183"/>
      <c r="F86" s="183"/>
      <c r="G86" s="183"/>
    </row>
    <row r="87" spans="2:7">
      <c r="B87" s="183"/>
      <c r="C87" s="183"/>
      <c r="D87" s="183"/>
      <c r="E87" s="183"/>
      <c r="F87" s="183"/>
      <c r="G87" s="183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workbookViewId="0">
      <selection activeCell="F5" sqref="F5"/>
    </sheetView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2"/>
      <c r="C1" s="12"/>
      <c r="D1" s="12"/>
      <c r="E1" s="12"/>
      <c r="F1" s="13" t="s">
        <v>301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197" t="s">
        <v>1</v>
      </c>
      <c r="C2" s="198"/>
      <c r="D2" s="198"/>
      <c r="E2" s="198"/>
      <c r="F2" s="198"/>
      <c r="G2" s="198"/>
      <c r="H2" s="198"/>
      <c r="I2" s="198"/>
      <c r="J2" s="199"/>
    </row>
    <row r="3" spans="1:23" ht="18" customHeight="1">
      <c r="A3" s="11"/>
      <c r="B3" s="22"/>
      <c r="C3" s="19"/>
      <c r="D3" s="16"/>
      <c r="E3" s="16"/>
      <c r="F3" s="16"/>
      <c r="G3" s="16"/>
      <c r="H3" s="16"/>
      <c r="I3" s="37" t="s">
        <v>15</v>
      </c>
      <c r="J3" s="30"/>
    </row>
    <row r="4" spans="1:23" ht="18" customHeight="1">
      <c r="A4" s="11"/>
      <c r="B4" s="22"/>
      <c r="C4" s="19"/>
      <c r="D4" s="16"/>
      <c r="E4" s="16"/>
      <c r="F4" s="16"/>
      <c r="G4" s="16"/>
      <c r="H4" s="16"/>
      <c r="I4" s="37" t="s">
        <v>17</v>
      </c>
      <c r="J4" s="30"/>
    </row>
    <row r="5" spans="1:23" ht="18" customHeight="1" thickBot="1">
      <c r="A5" s="11"/>
      <c r="B5" s="38" t="s">
        <v>18</v>
      </c>
      <c r="C5" s="19"/>
      <c r="D5" s="16"/>
      <c r="E5" s="16"/>
      <c r="F5" s="39" t="s">
        <v>302</v>
      </c>
      <c r="G5" s="16"/>
      <c r="H5" s="16"/>
      <c r="I5" s="37" t="s">
        <v>20</v>
      </c>
      <c r="J5" s="40" t="s">
        <v>21</v>
      </c>
    </row>
    <row r="6" spans="1:23" ht="20.100000000000001" customHeight="1" thickTop="1">
      <c r="A6" s="11"/>
      <c r="B6" s="200" t="s">
        <v>22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>
      <c r="A8" s="11"/>
      <c r="B8" s="203" t="s">
        <v>23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>
      <c r="A9" s="11"/>
      <c r="B9" s="38" t="s">
        <v>25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>
      <c r="A10" s="11"/>
      <c r="B10" s="203" t="s">
        <v>24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>
      <c r="A11" s="11"/>
      <c r="B11" s="38" t="s">
        <v>25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>
      <c r="A15" s="11"/>
      <c r="B15" s="83" t="s">
        <v>27</v>
      </c>
      <c r="C15" s="84" t="s">
        <v>6</v>
      </c>
      <c r="D15" s="84" t="s">
        <v>54</v>
      </c>
      <c r="E15" s="85" t="s">
        <v>55</v>
      </c>
      <c r="F15" s="97" t="s">
        <v>56</v>
      </c>
      <c r="G15" s="51" t="s">
        <v>32</v>
      </c>
      <c r="H15" s="54" t="s">
        <v>33</v>
      </c>
      <c r="I15" s="26"/>
      <c r="J15" s="48"/>
    </row>
    <row r="16" spans="1:23" ht="18" customHeight="1">
      <c r="A16" s="11"/>
      <c r="B16" s="86">
        <v>1</v>
      </c>
      <c r="C16" s="87" t="s">
        <v>28</v>
      </c>
      <c r="D16" s="88">
        <f>'Kryci_list 13999'!D16+'Kryci_list 14322'!D16</f>
        <v>0</v>
      </c>
      <c r="E16" s="89">
        <f>'Kryci_list 13999'!E16+'Kryci_list 14322'!E16</f>
        <v>0</v>
      </c>
      <c r="F16" s="98">
        <f>'Kryci_list 13999'!F16+'Kryci_list 14322'!F16</f>
        <v>0</v>
      </c>
      <c r="G16" s="52">
        <v>6</v>
      </c>
      <c r="H16" s="107" t="s">
        <v>34</v>
      </c>
      <c r="I16" s="121"/>
      <c r="J16" s="118">
        <f>Rekapitulácia!F9</f>
        <v>0</v>
      </c>
    </row>
    <row r="17" spans="1:10" ht="18" customHeight="1">
      <c r="A17" s="11"/>
      <c r="B17" s="59">
        <v>2</v>
      </c>
      <c r="C17" s="63" t="s">
        <v>29</v>
      </c>
      <c r="D17" s="70">
        <f>'Kryci_list 13999'!D17+'Kryci_list 14322'!D17</f>
        <v>0</v>
      </c>
      <c r="E17" s="68">
        <f>'Kryci_list 13999'!E17+'Kryci_list 14322'!E17</f>
        <v>0</v>
      </c>
      <c r="F17" s="73">
        <f>'Kryci_list 13999'!F17+'Kryci_list 14322'!F17</f>
        <v>0</v>
      </c>
      <c r="G17" s="53">
        <v>7</v>
      </c>
      <c r="H17" s="108" t="s">
        <v>35</v>
      </c>
      <c r="I17" s="121"/>
      <c r="J17" s="119">
        <f>Rekapitulácia!E9</f>
        <v>0</v>
      </c>
    </row>
    <row r="18" spans="1:10" ht="18" customHeight="1">
      <c r="A18" s="11"/>
      <c r="B18" s="60">
        <v>3</v>
      </c>
      <c r="C18" s="64" t="s">
        <v>30</v>
      </c>
      <c r="D18" s="71">
        <f>'Kryci_list 13999'!D18+'Kryci_list 14322'!D18</f>
        <v>0</v>
      </c>
      <c r="E18" s="69">
        <f>'Kryci_list 13999'!E18+'Kryci_list 14322'!E18</f>
        <v>0</v>
      </c>
      <c r="F18" s="74">
        <f>'Kryci_list 13999'!F18+'Kryci_list 14322'!F18</f>
        <v>0</v>
      </c>
      <c r="G18" s="53">
        <v>8</v>
      </c>
      <c r="H18" s="108" t="s">
        <v>36</v>
      </c>
      <c r="I18" s="121"/>
      <c r="J18" s="119">
        <f>Rekapitulácia!D9</f>
        <v>0</v>
      </c>
    </row>
    <row r="19" spans="1:10" ht="18" customHeight="1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>
      <c r="A20" s="11"/>
      <c r="B20" s="60">
        <v>5</v>
      </c>
      <c r="C20" s="66" t="s">
        <v>31</v>
      </c>
      <c r="D20" s="72"/>
      <c r="E20" s="92"/>
      <c r="F20" s="99">
        <f>SUM(F16:F19)</f>
        <v>0</v>
      </c>
      <c r="G20" s="53">
        <v>10</v>
      </c>
      <c r="H20" s="108" t="s">
        <v>31</v>
      </c>
      <c r="I20" s="123"/>
      <c r="J20" s="91">
        <f>SUM(J16:J19)</f>
        <v>0</v>
      </c>
    </row>
    <row r="21" spans="1:10" ht="18" customHeight="1" thickTop="1">
      <c r="A21" s="11"/>
      <c r="B21" s="57" t="s">
        <v>44</v>
      </c>
      <c r="C21" s="61" t="s">
        <v>7</v>
      </c>
      <c r="D21" s="67"/>
      <c r="E21" s="18"/>
      <c r="F21" s="90"/>
      <c r="G21" s="57" t="s">
        <v>50</v>
      </c>
      <c r="H21" s="54" t="s">
        <v>7</v>
      </c>
      <c r="I21" s="28"/>
      <c r="J21" s="124"/>
    </row>
    <row r="22" spans="1:10" ht="18" customHeight="1">
      <c r="A22" s="11"/>
      <c r="B22" s="52">
        <v>11</v>
      </c>
      <c r="C22" s="55" t="s">
        <v>45</v>
      </c>
      <c r="D22" s="79"/>
      <c r="E22" s="82"/>
      <c r="F22" s="73">
        <f>'Kryci_list 13999'!F22+'Kryci_list 14322'!F22</f>
        <v>0</v>
      </c>
      <c r="G22" s="52">
        <v>16</v>
      </c>
      <c r="H22" s="107" t="s">
        <v>51</v>
      </c>
      <c r="I22" s="121"/>
      <c r="J22" s="118">
        <f>'Kryci_list 13999'!J22+'Kryci_list 14322'!J22</f>
        <v>0</v>
      </c>
    </row>
    <row r="23" spans="1:10" ht="18" customHeight="1">
      <c r="A23" s="11"/>
      <c r="B23" s="53">
        <v>12</v>
      </c>
      <c r="C23" s="56" t="s">
        <v>46</v>
      </c>
      <c r="D23" s="58"/>
      <c r="E23" s="82"/>
      <c r="F23" s="74">
        <f>'Kryci_list 13999'!F23+'Kryci_list 14322'!F23</f>
        <v>0</v>
      </c>
      <c r="G23" s="53">
        <v>17</v>
      </c>
      <c r="H23" s="108" t="s">
        <v>52</v>
      </c>
      <c r="I23" s="121"/>
      <c r="J23" s="119">
        <f>'Kryci_list 13999'!J23+'Kryci_list 14322'!J23</f>
        <v>0</v>
      </c>
    </row>
    <row r="24" spans="1:10" ht="18" customHeight="1">
      <c r="A24" s="11"/>
      <c r="B24" s="53">
        <v>13</v>
      </c>
      <c r="C24" s="56" t="s">
        <v>47</v>
      </c>
      <c r="D24" s="58"/>
      <c r="E24" s="82"/>
      <c r="F24" s="74">
        <f>'Kryci_list 13999'!F24+'Kryci_list 14322'!F24</f>
        <v>0</v>
      </c>
      <c r="G24" s="53">
        <v>18</v>
      </c>
      <c r="H24" s="108" t="s">
        <v>53</v>
      </c>
      <c r="I24" s="121"/>
      <c r="J24" s="119">
        <f>'Kryci_list 13999'!J24+'Kryci_list 14322'!J24</f>
        <v>0</v>
      </c>
    </row>
    <row r="25" spans="1:10" ht="18" customHeight="1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31</v>
      </c>
      <c r="I26" s="123"/>
      <c r="J26" s="91">
        <f>SUM(J22:J25)+SUM(F22:F25)</f>
        <v>0</v>
      </c>
    </row>
    <row r="27" spans="1:10" ht="18" customHeight="1" thickTop="1">
      <c r="A27" s="11"/>
      <c r="B27" s="93"/>
      <c r="C27" s="135" t="s">
        <v>59</v>
      </c>
      <c r="D27" s="128"/>
      <c r="E27" s="94"/>
      <c r="F27" s="29"/>
      <c r="G27" s="101" t="s">
        <v>37</v>
      </c>
      <c r="H27" s="96" t="s">
        <v>38</v>
      </c>
      <c r="I27" s="28"/>
      <c r="J27" s="31"/>
    </row>
    <row r="28" spans="1:10" ht="18" customHeight="1">
      <c r="A28" s="11"/>
      <c r="B28" s="25"/>
      <c r="C28" s="126"/>
      <c r="D28" s="129"/>
      <c r="E28" s="21"/>
      <c r="F28" s="11"/>
      <c r="G28" s="102">
        <v>21</v>
      </c>
      <c r="H28" s="106" t="s">
        <v>39</v>
      </c>
      <c r="I28" s="114"/>
      <c r="J28" s="110">
        <f>F20+J20+F26+J26</f>
        <v>0</v>
      </c>
    </row>
    <row r="29" spans="1:10" ht="18" customHeight="1">
      <c r="A29" s="11"/>
      <c r="B29" s="75"/>
      <c r="C29" s="127"/>
      <c r="D29" s="130"/>
      <c r="E29" s="21"/>
      <c r="F29" s="11"/>
      <c r="G29" s="52">
        <v>22</v>
      </c>
      <c r="H29" s="107" t="s">
        <v>40</v>
      </c>
      <c r="I29" s="115">
        <f>Rekapitulácia!B10</f>
        <v>0</v>
      </c>
      <c r="J29" s="111">
        <f>ROUND(((ROUND(I29,2)*20)/100),2)*1</f>
        <v>0</v>
      </c>
    </row>
    <row r="30" spans="1:10" ht="18" customHeight="1">
      <c r="A30" s="11"/>
      <c r="B30" s="22"/>
      <c r="C30" s="117"/>
      <c r="D30" s="121"/>
      <c r="E30" s="21"/>
      <c r="F30" s="11"/>
      <c r="G30" s="53">
        <v>23</v>
      </c>
      <c r="H30" s="108" t="s">
        <v>41</v>
      </c>
      <c r="I30" s="81">
        <f>Rekapitulácia!B11</f>
        <v>0</v>
      </c>
      <c r="J30" s="112">
        <f>ROUND(((ROUND(I30,2)*0)/100),2)</f>
        <v>0</v>
      </c>
    </row>
    <row r="31" spans="1:10" ht="18" customHeight="1">
      <c r="A31" s="11"/>
      <c r="B31" s="23"/>
      <c r="C31" s="131"/>
      <c r="D31" s="132"/>
      <c r="E31" s="21"/>
      <c r="F31" s="11"/>
      <c r="G31" s="53">
        <v>24</v>
      </c>
      <c r="H31" s="108" t="s">
        <v>42</v>
      </c>
      <c r="I31" s="27"/>
      <c r="J31" s="194">
        <f>SUM(J28:J30)</f>
        <v>0</v>
      </c>
    </row>
    <row r="32" spans="1:10" ht="18" customHeight="1" thickBot="1">
      <c r="A32" s="11"/>
      <c r="B32" s="41"/>
      <c r="C32" s="109"/>
      <c r="D32" s="116"/>
      <c r="E32" s="76"/>
      <c r="F32" s="77"/>
      <c r="G32" s="190" t="s">
        <v>43</v>
      </c>
      <c r="H32" s="191"/>
      <c r="I32" s="192"/>
      <c r="J32" s="193"/>
    </row>
    <row r="33" spans="1:10" ht="18" customHeight="1" thickTop="1">
      <c r="A33" s="11"/>
      <c r="B33" s="93"/>
      <c r="C33" s="94"/>
      <c r="D33" s="133" t="s">
        <v>57</v>
      </c>
      <c r="E33" s="15"/>
      <c r="F33" s="15"/>
      <c r="G33" s="14"/>
      <c r="H33" s="133" t="s">
        <v>58</v>
      </c>
      <c r="I33" s="29"/>
      <c r="J33" s="32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206" t="s">
        <v>1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>
      <c r="A3" s="11"/>
      <c r="B3" s="34" t="s">
        <v>16</v>
      </c>
      <c r="C3" s="35"/>
      <c r="D3" s="36"/>
      <c r="E3" s="36"/>
      <c r="F3" s="36"/>
      <c r="G3" s="16"/>
      <c r="H3" s="16"/>
      <c r="I3" s="37" t="s">
        <v>15</v>
      </c>
      <c r="J3" s="30"/>
    </row>
    <row r="4" spans="1:23" ht="18" customHeight="1">
      <c r="A4" s="11"/>
      <c r="B4" s="22"/>
      <c r="C4" s="19"/>
      <c r="D4" s="16"/>
      <c r="E4" s="16"/>
      <c r="F4" s="16"/>
      <c r="G4" s="16"/>
      <c r="H4" s="16"/>
      <c r="I4" s="37" t="s">
        <v>17</v>
      </c>
      <c r="J4" s="30"/>
    </row>
    <row r="5" spans="1:23" ht="18" customHeight="1" thickBot="1">
      <c r="A5" s="11"/>
      <c r="B5" s="38" t="s">
        <v>18</v>
      </c>
      <c r="C5" s="19"/>
      <c r="D5" s="16"/>
      <c r="E5" s="16"/>
      <c r="F5" s="39" t="s">
        <v>19</v>
      </c>
      <c r="G5" s="16"/>
      <c r="H5" s="16"/>
      <c r="I5" s="37" t="s">
        <v>20</v>
      </c>
      <c r="J5" s="40" t="s">
        <v>21</v>
      </c>
    </row>
    <row r="6" spans="1:23" ht="20.100000000000001" customHeight="1" thickTop="1">
      <c r="A6" s="11"/>
      <c r="B6" s="200" t="s">
        <v>22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>
      <c r="A8" s="11"/>
      <c r="B8" s="203" t="s">
        <v>23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>
      <c r="A9" s="11"/>
      <c r="B9" s="38" t="s">
        <v>25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>
      <c r="A10" s="11"/>
      <c r="B10" s="203" t="s">
        <v>24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>
      <c r="A11" s="11"/>
      <c r="B11" s="38" t="s">
        <v>25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>
      <c r="A15" s="11"/>
      <c r="B15" s="83" t="s">
        <v>27</v>
      </c>
      <c r="C15" s="84" t="s">
        <v>6</v>
      </c>
      <c r="D15" s="84" t="s">
        <v>54</v>
      </c>
      <c r="E15" s="85" t="s">
        <v>55</v>
      </c>
      <c r="F15" s="97" t="s">
        <v>56</v>
      </c>
      <c r="G15" s="51" t="s">
        <v>32</v>
      </c>
      <c r="H15" s="54" t="s">
        <v>33</v>
      </c>
      <c r="I15" s="26"/>
      <c r="J15" s="48"/>
    </row>
    <row r="16" spans="1:23" ht="18" customHeight="1">
      <c r="A16" s="11"/>
      <c r="B16" s="86">
        <v>1</v>
      </c>
      <c r="C16" s="87" t="s">
        <v>28</v>
      </c>
      <c r="D16" s="88">
        <f>'Rekap 13999'!B15</f>
        <v>0</v>
      </c>
      <c r="E16" s="89">
        <f>'Rekap 13999'!C15</f>
        <v>0</v>
      </c>
      <c r="F16" s="98">
        <f>'Rekap 13999'!D15</f>
        <v>0</v>
      </c>
      <c r="G16" s="52">
        <v>6</v>
      </c>
      <c r="H16" s="107" t="s">
        <v>34</v>
      </c>
      <c r="I16" s="121"/>
      <c r="J16" s="118">
        <v>0</v>
      </c>
    </row>
    <row r="17" spans="1:26" ht="18" customHeight="1">
      <c r="A17" s="11"/>
      <c r="B17" s="59">
        <v>2</v>
      </c>
      <c r="C17" s="63" t="s">
        <v>29</v>
      </c>
      <c r="D17" s="70">
        <f>'Rekap 13999'!B23</f>
        <v>0</v>
      </c>
      <c r="E17" s="68">
        <f>'Rekap 13999'!C23</f>
        <v>0</v>
      </c>
      <c r="F17" s="73">
        <f>'Rekap 13999'!D23</f>
        <v>0</v>
      </c>
      <c r="G17" s="53">
        <v>7</v>
      </c>
      <c r="H17" s="108" t="s">
        <v>35</v>
      </c>
      <c r="I17" s="121"/>
      <c r="J17" s="119">
        <f>'SO 13999'!Z79</f>
        <v>0</v>
      </c>
    </row>
    <row r="18" spans="1:26" ht="18" customHeight="1">
      <c r="A18" s="11"/>
      <c r="B18" s="60">
        <v>3</v>
      </c>
      <c r="C18" s="64" t="s">
        <v>30</v>
      </c>
      <c r="D18" s="71"/>
      <c r="E18" s="69"/>
      <c r="F18" s="74"/>
      <c r="G18" s="53">
        <v>8</v>
      </c>
      <c r="H18" s="108" t="s">
        <v>36</v>
      </c>
      <c r="I18" s="121"/>
      <c r="J18" s="119">
        <v>0</v>
      </c>
    </row>
    <row r="19" spans="1:26" ht="18" customHeight="1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>
      <c r="A20" s="11"/>
      <c r="B20" s="60">
        <v>5</v>
      </c>
      <c r="C20" s="66" t="s">
        <v>31</v>
      </c>
      <c r="D20" s="72"/>
      <c r="E20" s="92"/>
      <c r="F20" s="99">
        <f>SUM(F16:F19)</f>
        <v>0</v>
      </c>
      <c r="G20" s="53">
        <v>10</v>
      </c>
      <c r="H20" s="108" t="s">
        <v>31</v>
      </c>
      <c r="I20" s="123"/>
      <c r="J20" s="91">
        <f>SUM(J16:J19)</f>
        <v>0</v>
      </c>
    </row>
    <row r="21" spans="1:26" ht="18" customHeight="1" thickTop="1">
      <c r="A21" s="11"/>
      <c r="B21" s="57" t="s">
        <v>44</v>
      </c>
      <c r="C21" s="61" t="s">
        <v>7</v>
      </c>
      <c r="D21" s="67"/>
      <c r="E21" s="18"/>
      <c r="F21" s="90"/>
      <c r="G21" s="57" t="s">
        <v>50</v>
      </c>
      <c r="H21" s="54" t="s">
        <v>7</v>
      </c>
      <c r="I21" s="28"/>
      <c r="J21" s="124"/>
    </row>
    <row r="22" spans="1:26" ht="18" customHeight="1">
      <c r="A22" s="11"/>
      <c r="B22" s="52">
        <v>11</v>
      </c>
      <c r="C22" s="55" t="s">
        <v>45</v>
      </c>
      <c r="D22" s="79"/>
      <c r="E22" s="81" t="s">
        <v>48</v>
      </c>
      <c r="F22" s="73">
        <f>((F16*U22*0)+(F17*V22*0)+(F18*W22*0))/100</f>
        <v>0</v>
      </c>
      <c r="G22" s="52">
        <v>16</v>
      </c>
      <c r="H22" s="107" t="s">
        <v>51</v>
      </c>
      <c r="I22" s="122" t="s">
        <v>48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53">
        <v>12</v>
      </c>
      <c r="C23" s="56" t="s">
        <v>46</v>
      </c>
      <c r="D23" s="58"/>
      <c r="E23" s="81" t="s">
        <v>49</v>
      </c>
      <c r="F23" s="74">
        <f>((F16*U23*0)+(F17*V23*0)+(F18*W23*0))/100</f>
        <v>0</v>
      </c>
      <c r="G23" s="53">
        <v>17</v>
      </c>
      <c r="H23" s="108" t="s">
        <v>52</v>
      </c>
      <c r="I23" s="122" t="s">
        <v>48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53">
        <v>13</v>
      </c>
      <c r="C24" s="56" t="s">
        <v>47</v>
      </c>
      <c r="D24" s="58"/>
      <c r="E24" s="81" t="s">
        <v>48</v>
      </c>
      <c r="F24" s="74">
        <f>((F16*U24*0)+(F17*V24*0)+(F18*W24*0))/100</f>
        <v>0</v>
      </c>
      <c r="G24" s="53">
        <v>18</v>
      </c>
      <c r="H24" s="108" t="s">
        <v>53</v>
      </c>
      <c r="I24" s="122" t="s">
        <v>49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31</v>
      </c>
      <c r="I26" s="123"/>
      <c r="J26" s="91">
        <f>SUM(J22:J25)+SUM(F22:F25)</f>
        <v>0</v>
      </c>
    </row>
    <row r="27" spans="1:26" ht="18" customHeight="1" thickTop="1">
      <c r="A27" s="11"/>
      <c r="B27" s="93"/>
      <c r="C27" s="135" t="s">
        <v>59</v>
      </c>
      <c r="D27" s="128"/>
      <c r="E27" s="94"/>
      <c r="F27" s="29"/>
      <c r="G27" s="101" t="s">
        <v>37</v>
      </c>
      <c r="H27" s="96" t="s">
        <v>38</v>
      </c>
      <c r="I27" s="28"/>
      <c r="J27" s="31"/>
    </row>
    <row r="28" spans="1:26" ht="18" customHeight="1">
      <c r="A28" s="11"/>
      <c r="B28" s="25"/>
      <c r="C28" s="126"/>
      <c r="D28" s="129"/>
      <c r="E28" s="21"/>
      <c r="F28" s="11"/>
      <c r="G28" s="102">
        <v>21</v>
      </c>
      <c r="H28" s="106" t="s">
        <v>39</v>
      </c>
      <c r="I28" s="114"/>
      <c r="J28" s="110">
        <f>F20+J20+F26+J26</f>
        <v>0</v>
      </c>
    </row>
    <row r="29" spans="1:26" ht="18" customHeight="1">
      <c r="A29" s="11"/>
      <c r="B29" s="75"/>
      <c r="C29" s="127"/>
      <c r="D29" s="130"/>
      <c r="E29" s="21"/>
      <c r="F29" s="11"/>
      <c r="G29" s="52">
        <v>22</v>
      </c>
      <c r="H29" s="107" t="s">
        <v>40</v>
      </c>
      <c r="I29" s="115">
        <f>J28-SUM('SO 13999'!K9:'SO 13999'!K78)</f>
        <v>0</v>
      </c>
      <c r="J29" s="111">
        <f>ROUND(((ROUND(I29,2)*20)*1/100),2)</f>
        <v>0</v>
      </c>
    </row>
    <row r="30" spans="1:26" ht="18" customHeight="1">
      <c r="A30" s="11"/>
      <c r="B30" s="22"/>
      <c r="C30" s="117"/>
      <c r="D30" s="121"/>
      <c r="E30" s="21"/>
      <c r="F30" s="11"/>
      <c r="G30" s="53">
        <v>23</v>
      </c>
      <c r="H30" s="108" t="s">
        <v>41</v>
      </c>
      <c r="I30" s="81">
        <f>SUM('SO 13999'!K9:'SO 13999'!K78)</f>
        <v>0</v>
      </c>
      <c r="J30" s="112">
        <f>ROUND(((ROUND(I30,2)*0)/100),2)</f>
        <v>0</v>
      </c>
    </row>
    <row r="31" spans="1:26" ht="18" customHeight="1">
      <c r="A31" s="11"/>
      <c r="B31" s="23"/>
      <c r="C31" s="131"/>
      <c r="D31" s="132"/>
      <c r="E31" s="21"/>
      <c r="F31" s="11"/>
      <c r="G31" s="102">
        <v>24</v>
      </c>
      <c r="H31" s="106" t="s">
        <v>42</v>
      </c>
      <c r="I31" s="105"/>
      <c r="J31" s="125">
        <f>SUM(J28:J30)</f>
        <v>0</v>
      </c>
    </row>
    <row r="32" spans="1:26" ht="18" customHeight="1" thickBot="1">
      <c r="A32" s="11"/>
      <c r="B32" s="41"/>
      <c r="C32" s="109"/>
      <c r="D32" s="116"/>
      <c r="E32" s="76"/>
      <c r="F32" s="77"/>
      <c r="G32" s="52" t="s">
        <v>43</v>
      </c>
      <c r="H32" s="109"/>
      <c r="I32" s="116"/>
      <c r="J32" s="113"/>
    </row>
    <row r="33" spans="1:10" ht="18" customHeight="1" thickTop="1">
      <c r="A33" s="11"/>
      <c r="B33" s="93"/>
      <c r="C33" s="94"/>
      <c r="D33" s="133" t="s">
        <v>57</v>
      </c>
      <c r="E33" s="15"/>
      <c r="F33" s="95"/>
      <c r="G33" s="103">
        <v>26</v>
      </c>
      <c r="H33" s="134" t="s">
        <v>58</v>
      </c>
      <c r="I33" s="29"/>
      <c r="J33" s="104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activeCell="E1" sqref="E1"/>
    </sheetView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32.25" customHeight="1">
      <c r="A1" s="209" t="s">
        <v>22</v>
      </c>
      <c r="B1" s="210"/>
      <c r="C1" s="210"/>
      <c r="D1" s="211"/>
      <c r="E1" s="138"/>
      <c r="F1" s="137"/>
      <c r="W1">
        <v>30.126000000000001</v>
      </c>
    </row>
    <row r="2" spans="1:26" ht="26.25" customHeight="1">
      <c r="A2" s="209" t="s">
        <v>23</v>
      </c>
      <c r="B2" s="210"/>
      <c r="C2" s="210"/>
      <c r="D2" s="211"/>
      <c r="E2" s="138" t="s">
        <v>17</v>
      </c>
      <c r="F2" s="137"/>
    </row>
    <row r="3" spans="1:26" ht="20.100000000000001" customHeight="1">
      <c r="A3" s="209" t="s">
        <v>24</v>
      </c>
      <c r="B3" s="210"/>
      <c r="C3" s="210"/>
      <c r="D3" s="211"/>
      <c r="E3" s="138" t="s">
        <v>63</v>
      </c>
      <c r="F3" s="137"/>
    </row>
    <row r="4" spans="1:26" ht="24.75" customHeight="1">
      <c r="A4" s="139" t="s">
        <v>1</v>
      </c>
      <c r="B4" s="136"/>
      <c r="C4" s="136"/>
      <c r="D4" s="136"/>
      <c r="E4" s="136"/>
      <c r="F4" s="136"/>
    </row>
    <row r="5" spans="1:26" ht="25.5" customHeight="1">
      <c r="A5" s="139" t="s">
        <v>16</v>
      </c>
      <c r="B5" s="136"/>
      <c r="C5" s="136"/>
      <c r="D5" s="136"/>
      <c r="E5" s="136"/>
      <c r="F5" s="136"/>
    </row>
    <row r="6" spans="1:26">
      <c r="A6" s="136"/>
      <c r="B6" s="136"/>
      <c r="C6" s="136"/>
      <c r="D6" s="136"/>
      <c r="E6" s="136"/>
      <c r="F6" s="136"/>
    </row>
    <row r="7" spans="1:26">
      <c r="A7" s="136"/>
      <c r="B7" s="136"/>
      <c r="C7" s="136"/>
      <c r="D7" s="136"/>
      <c r="E7" s="136"/>
      <c r="F7" s="136"/>
    </row>
    <row r="8" spans="1:26">
      <c r="A8" s="140" t="s">
        <v>64</v>
      </c>
      <c r="B8" s="136"/>
      <c r="C8" s="136"/>
      <c r="D8" s="136"/>
      <c r="E8" s="136"/>
      <c r="F8" s="136"/>
    </row>
    <row r="9" spans="1:26">
      <c r="A9" s="141" t="s">
        <v>60</v>
      </c>
      <c r="B9" s="141" t="s">
        <v>54</v>
      </c>
      <c r="C9" s="141" t="s">
        <v>55</v>
      </c>
      <c r="D9" s="141" t="s">
        <v>31</v>
      </c>
      <c r="E9" s="141" t="s">
        <v>61</v>
      </c>
      <c r="F9" s="141" t="s">
        <v>62</v>
      </c>
    </row>
    <row r="10" spans="1:26">
      <c r="A10" s="148" t="s">
        <v>65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>
      <c r="A11" s="150" t="s">
        <v>66</v>
      </c>
      <c r="B11" s="151">
        <f>'SO 13999'!L13</f>
        <v>0</v>
      </c>
      <c r="C11" s="151">
        <f>'SO 13999'!M13</f>
        <v>0</v>
      </c>
      <c r="D11" s="151">
        <f>'SO 13999'!I13</f>
        <v>0</v>
      </c>
      <c r="E11" s="152">
        <f>'SO 13999'!P13</f>
        <v>0.02</v>
      </c>
      <c r="F11" s="152">
        <f>'SO 13999'!S13</f>
        <v>0.02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>
      <c r="A12" s="150" t="s">
        <v>67</v>
      </c>
      <c r="B12" s="151">
        <f>'SO 13999'!L25</f>
        <v>0</v>
      </c>
      <c r="C12" s="151">
        <f>'SO 13999'!M25</f>
        <v>0</v>
      </c>
      <c r="D12" s="151">
        <f>'SO 13999'!I25</f>
        <v>0</v>
      </c>
      <c r="E12" s="152">
        <f>'SO 13999'!P25</f>
        <v>2.52</v>
      </c>
      <c r="F12" s="152">
        <f>'SO 13999'!S25</f>
        <v>11.89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>
      <c r="A13" s="150" t="s">
        <v>68</v>
      </c>
      <c r="B13" s="151">
        <f>'SO 13999'!L36</f>
        <v>0</v>
      </c>
      <c r="C13" s="151">
        <f>'SO 13999'!M36</f>
        <v>0</v>
      </c>
      <c r="D13" s="151">
        <f>'SO 13999'!I36</f>
        <v>0</v>
      </c>
      <c r="E13" s="152">
        <f>'SO 13999'!P36</f>
        <v>0.01</v>
      </c>
      <c r="F13" s="152">
        <f>'SO 13999'!S36</f>
        <v>1.39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>
      <c r="A14" s="150" t="s">
        <v>69</v>
      </c>
      <c r="B14" s="151">
        <f>'SO 13999'!L40</f>
        <v>0</v>
      </c>
      <c r="C14" s="151">
        <f>'SO 13999'!M40</f>
        <v>0</v>
      </c>
      <c r="D14" s="151">
        <f>'SO 13999'!I40</f>
        <v>0</v>
      </c>
      <c r="E14" s="152">
        <f>'SO 13999'!P40</f>
        <v>0</v>
      </c>
      <c r="F14" s="152">
        <f>'SO 13999'!S40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>
      <c r="A15" s="2" t="s">
        <v>65</v>
      </c>
      <c r="B15" s="153">
        <f>'SO 13999'!L42</f>
        <v>0</v>
      </c>
      <c r="C15" s="153">
        <f>'SO 13999'!M42</f>
        <v>0</v>
      </c>
      <c r="D15" s="153">
        <f>'SO 13999'!I42</f>
        <v>0</v>
      </c>
      <c r="E15" s="154">
        <f>'SO 13999'!P42</f>
        <v>2.5499999999999998</v>
      </c>
      <c r="F15" s="154">
        <f>'SO 13999'!S42</f>
        <v>13.3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>
      <c r="A16" s="1"/>
      <c r="B16" s="143"/>
      <c r="C16" s="143"/>
      <c r="D16" s="143"/>
      <c r="E16" s="142"/>
      <c r="F16" s="142"/>
    </row>
    <row r="17" spans="1:26">
      <c r="A17" s="2" t="s">
        <v>70</v>
      </c>
      <c r="B17" s="153"/>
      <c r="C17" s="151"/>
      <c r="D17" s="151"/>
      <c r="E17" s="152"/>
      <c r="F17" s="152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>
      <c r="A18" s="150" t="s">
        <v>71</v>
      </c>
      <c r="B18" s="151">
        <f>'SO 13999'!L55</f>
        <v>0</v>
      </c>
      <c r="C18" s="151">
        <f>'SO 13999'!M55</f>
        <v>0</v>
      </c>
      <c r="D18" s="151">
        <f>'SO 13999'!I55</f>
        <v>0</v>
      </c>
      <c r="E18" s="152">
        <f>'SO 13999'!P55</f>
        <v>0.03</v>
      </c>
      <c r="F18" s="152">
        <f>'SO 13999'!S55</f>
        <v>0.04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>
      <c r="A19" s="150" t="s">
        <v>72</v>
      </c>
      <c r="B19" s="151">
        <f>'SO 13999'!L60</f>
        <v>0</v>
      </c>
      <c r="C19" s="151">
        <f>'SO 13999'!M60</f>
        <v>0</v>
      </c>
      <c r="D19" s="151">
        <f>'SO 13999'!I60</f>
        <v>0</v>
      </c>
      <c r="E19" s="152">
        <f>'SO 13999'!P60</f>
        <v>0.02</v>
      </c>
      <c r="F19" s="152">
        <f>'SO 13999'!S60</f>
        <v>0.72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>
      <c r="A20" s="150" t="s">
        <v>73</v>
      </c>
      <c r="B20" s="151">
        <f>'SO 13999'!L64</f>
        <v>0</v>
      </c>
      <c r="C20" s="151">
        <f>'SO 13999'!M64</f>
        <v>0</v>
      </c>
      <c r="D20" s="151">
        <f>'SO 13999'!I64</f>
        <v>0</v>
      </c>
      <c r="E20" s="152">
        <f>'SO 13999'!P64</f>
        <v>0</v>
      </c>
      <c r="F20" s="152">
        <f>'SO 13999'!S64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>
      <c r="A21" s="150" t="s">
        <v>74</v>
      </c>
      <c r="B21" s="151">
        <f>'SO 13999'!L71</f>
        <v>0</v>
      </c>
      <c r="C21" s="151">
        <f>'SO 13999'!M71</f>
        <v>0</v>
      </c>
      <c r="D21" s="151">
        <f>'SO 13999'!I71</f>
        <v>0</v>
      </c>
      <c r="E21" s="152">
        <f>'SO 13999'!P71</f>
        <v>0.04</v>
      </c>
      <c r="F21" s="152">
        <f>'SO 13999'!S71</f>
        <v>0.04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>
      <c r="A22" s="150" t="s">
        <v>75</v>
      </c>
      <c r="B22" s="151">
        <f>'SO 13999'!L76</f>
        <v>0</v>
      </c>
      <c r="C22" s="151">
        <f>'SO 13999'!M76</f>
        <v>0</v>
      </c>
      <c r="D22" s="151">
        <f>'SO 13999'!I76</f>
        <v>0</v>
      </c>
      <c r="E22" s="152">
        <f>'SO 13999'!P76</f>
        <v>0</v>
      </c>
      <c r="F22" s="152">
        <f>'SO 13999'!S76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>
      <c r="A23" s="2" t="s">
        <v>70</v>
      </c>
      <c r="B23" s="153">
        <f>'SO 13999'!L78</f>
        <v>0</v>
      </c>
      <c r="C23" s="153">
        <f>'SO 13999'!M78</f>
        <v>0</v>
      </c>
      <c r="D23" s="153">
        <f>'SO 13999'!I78</f>
        <v>0</v>
      </c>
      <c r="E23" s="154">
        <f>'SO 13999'!S78</f>
        <v>0.8</v>
      </c>
      <c r="F23" s="154">
        <f>'SO 13999'!V78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>
      <c r="A24" s="1"/>
      <c r="B24" s="143"/>
      <c r="C24" s="143"/>
      <c r="D24" s="143"/>
      <c r="E24" s="142"/>
      <c r="F24" s="142"/>
    </row>
    <row r="25" spans="1:26">
      <c r="A25" s="2" t="s">
        <v>76</v>
      </c>
      <c r="B25" s="153">
        <f>'SO 13999'!L79</f>
        <v>0</v>
      </c>
      <c r="C25" s="153">
        <f>'SO 13999'!M79</f>
        <v>0</v>
      </c>
      <c r="D25" s="153">
        <f>'SO 13999'!I79</f>
        <v>0</v>
      </c>
      <c r="E25" s="154">
        <f>'SO 13999'!S79</f>
        <v>14.1</v>
      </c>
      <c r="F25" s="154">
        <f>'SO 13999'!V79</f>
        <v>0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>
      <c r="A26" s="1"/>
      <c r="B26" s="143"/>
      <c r="C26" s="143"/>
      <c r="D26" s="143"/>
      <c r="E26" s="142"/>
      <c r="F26" s="142"/>
    </row>
    <row r="27" spans="1:26">
      <c r="A27" s="1"/>
      <c r="B27" s="143"/>
      <c r="C27" s="143"/>
      <c r="D27" s="143"/>
      <c r="E27" s="142"/>
      <c r="F27" s="142"/>
    </row>
    <row r="28" spans="1:26">
      <c r="A28" s="1"/>
      <c r="B28" s="143"/>
      <c r="C28" s="143"/>
      <c r="D28" s="143"/>
      <c r="E28" s="142"/>
      <c r="F28" s="142"/>
    </row>
    <row r="29" spans="1:26">
      <c r="A29" s="1"/>
      <c r="B29" s="143"/>
      <c r="C29" s="143"/>
      <c r="D29" s="143"/>
      <c r="E29" s="142"/>
      <c r="F29" s="142"/>
    </row>
    <row r="30" spans="1:26">
      <c r="A30" s="1"/>
      <c r="B30" s="143"/>
      <c r="C30" s="143"/>
      <c r="D30" s="143"/>
      <c r="E30" s="142"/>
      <c r="F30" s="142"/>
    </row>
    <row r="31" spans="1:26">
      <c r="A31" s="1"/>
      <c r="B31" s="143"/>
      <c r="C31" s="143"/>
      <c r="D31" s="143"/>
      <c r="E31" s="142"/>
      <c r="F31" s="142"/>
    </row>
    <row r="32" spans="1:26">
      <c r="A32" s="1"/>
      <c r="B32" s="143"/>
      <c r="C32" s="143"/>
      <c r="D32" s="143"/>
      <c r="E32" s="142"/>
      <c r="F32" s="142"/>
    </row>
    <row r="33" spans="1:6">
      <c r="A33" s="1"/>
      <c r="B33" s="143"/>
      <c r="C33" s="143"/>
      <c r="D33" s="143"/>
      <c r="E33" s="142"/>
      <c r="F33" s="142"/>
    </row>
    <row r="34" spans="1:6">
      <c r="A34" s="1"/>
      <c r="B34" s="143"/>
      <c r="C34" s="143"/>
      <c r="D34" s="143"/>
      <c r="E34" s="142"/>
      <c r="F34" s="142"/>
    </row>
    <row r="35" spans="1:6">
      <c r="A35" s="1"/>
      <c r="B35" s="143"/>
      <c r="C35" s="143"/>
      <c r="D35" s="143"/>
      <c r="E35" s="142"/>
      <c r="F35" s="142"/>
    </row>
    <row r="36" spans="1:6">
      <c r="A36" s="1"/>
      <c r="B36" s="143"/>
      <c r="C36" s="143"/>
      <c r="D36" s="143"/>
      <c r="E36" s="142"/>
      <c r="F36" s="142"/>
    </row>
    <row r="37" spans="1:6">
      <c r="A37" s="1"/>
      <c r="B37" s="143"/>
      <c r="C37" s="143"/>
      <c r="D37" s="143"/>
      <c r="E37" s="142"/>
      <c r="F37" s="142"/>
    </row>
    <row r="38" spans="1:6">
      <c r="A38" s="1"/>
      <c r="B38" s="143"/>
      <c r="C38" s="143"/>
      <c r="D38" s="143"/>
      <c r="E38" s="142"/>
      <c r="F38" s="142"/>
    </row>
    <row r="39" spans="1:6">
      <c r="A39" s="1"/>
      <c r="B39" s="143"/>
      <c r="C39" s="143"/>
      <c r="D39" s="143"/>
      <c r="E39" s="142"/>
      <c r="F39" s="142"/>
    </row>
    <row r="40" spans="1:6">
      <c r="A40" s="1"/>
      <c r="B40" s="143"/>
      <c r="C40" s="143"/>
      <c r="D40" s="143"/>
      <c r="E40" s="142"/>
      <c r="F40" s="142"/>
    </row>
    <row r="41" spans="1:6">
      <c r="A41" s="1"/>
      <c r="B41" s="143"/>
      <c r="C41" s="143"/>
      <c r="D41" s="143"/>
      <c r="E41" s="142"/>
      <c r="F41" s="142"/>
    </row>
    <row r="42" spans="1:6">
      <c r="A42" s="1"/>
      <c r="B42" s="143"/>
      <c r="C42" s="143"/>
      <c r="D42" s="143"/>
      <c r="E42" s="142"/>
      <c r="F42" s="142"/>
    </row>
    <row r="43" spans="1:6">
      <c r="A43" s="1"/>
      <c r="B43" s="143"/>
      <c r="C43" s="143"/>
      <c r="D43" s="143"/>
      <c r="E43" s="142"/>
      <c r="F43" s="142"/>
    </row>
    <row r="44" spans="1:6">
      <c r="A44" s="1"/>
      <c r="B44" s="143"/>
      <c r="C44" s="143"/>
      <c r="D44" s="143"/>
      <c r="E44" s="142"/>
      <c r="F44" s="142"/>
    </row>
    <row r="45" spans="1:6">
      <c r="A45" s="1"/>
      <c r="B45" s="143"/>
      <c r="C45" s="143"/>
      <c r="D45" s="143"/>
      <c r="E45" s="142"/>
      <c r="F45" s="142"/>
    </row>
    <row r="46" spans="1:6">
      <c r="A46" s="1"/>
      <c r="B46" s="143"/>
      <c r="C46" s="143"/>
      <c r="D46" s="143"/>
      <c r="E46" s="142"/>
      <c r="F46" s="142"/>
    </row>
    <row r="47" spans="1:6">
      <c r="A47" s="1"/>
      <c r="B47" s="143"/>
      <c r="C47" s="143"/>
      <c r="D47" s="143"/>
      <c r="E47" s="142"/>
      <c r="F47" s="142"/>
    </row>
    <row r="48" spans="1:6">
      <c r="A48" s="1"/>
      <c r="B48" s="143"/>
      <c r="C48" s="143"/>
      <c r="D48" s="143"/>
      <c r="E48" s="142"/>
      <c r="F48" s="142"/>
    </row>
    <row r="49" spans="1:6">
      <c r="A49" s="1"/>
      <c r="B49" s="143"/>
      <c r="C49" s="143"/>
      <c r="D49" s="143"/>
      <c r="E49" s="142"/>
      <c r="F49" s="142"/>
    </row>
    <row r="50" spans="1:6">
      <c r="A50" s="1"/>
      <c r="B50" s="143"/>
      <c r="C50" s="143"/>
      <c r="D50" s="143"/>
      <c r="E50" s="142"/>
      <c r="F50" s="142"/>
    </row>
    <row r="51" spans="1:6">
      <c r="A51" s="1"/>
      <c r="B51" s="143"/>
      <c r="C51" s="143"/>
      <c r="D51" s="143"/>
      <c r="E51" s="142"/>
      <c r="F51" s="142"/>
    </row>
    <row r="52" spans="1:6">
      <c r="A52" s="1"/>
      <c r="B52" s="143"/>
      <c r="C52" s="143"/>
      <c r="D52" s="143"/>
      <c r="E52" s="142"/>
      <c r="F52" s="142"/>
    </row>
    <row r="53" spans="1:6">
      <c r="A53" s="1"/>
      <c r="B53" s="143"/>
      <c r="C53" s="143"/>
      <c r="D53" s="143"/>
      <c r="E53" s="142"/>
      <c r="F53" s="142"/>
    </row>
    <row r="54" spans="1:6">
      <c r="A54" s="1"/>
      <c r="B54" s="143"/>
      <c r="C54" s="143"/>
      <c r="D54" s="143"/>
      <c r="E54" s="142"/>
      <c r="F54" s="142"/>
    </row>
    <row r="55" spans="1:6">
      <c r="A55" s="1"/>
      <c r="B55" s="143"/>
      <c r="C55" s="143"/>
      <c r="D55" s="143"/>
      <c r="E55" s="142"/>
      <c r="F55" s="142"/>
    </row>
    <row r="56" spans="1:6">
      <c r="A56" s="1"/>
      <c r="B56" s="143"/>
      <c r="C56" s="143"/>
      <c r="D56" s="143"/>
      <c r="E56" s="142"/>
      <c r="F56" s="142"/>
    </row>
    <row r="57" spans="1:6">
      <c r="A57" s="1"/>
      <c r="B57" s="143"/>
      <c r="C57" s="143"/>
      <c r="D57" s="143"/>
      <c r="E57" s="142"/>
      <c r="F57" s="142"/>
    </row>
    <row r="58" spans="1:6">
      <c r="A58" s="1"/>
      <c r="B58" s="143"/>
      <c r="C58" s="143"/>
      <c r="D58" s="143"/>
      <c r="E58" s="142"/>
      <c r="F58" s="142"/>
    </row>
    <row r="59" spans="1:6">
      <c r="A59" s="1"/>
      <c r="B59" s="143"/>
      <c r="C59" s="143"/>
      <c r="D59" s="143"/>
      <c r="E59" s="142"/>
      <c r="F59" s="142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9"/>
  <sheetViews>
    <sheetView topLeftCell="B1" workbookViewId="0">
      <pane ySplit="8" topLeftCell="A9" activePane="bottomLeft" state="frozen"/>
      <selection pane="bottomLeft" activeCell="I1" sqref="I1"/>
    </sheetView>
  </sheetViews>
  <sheetFormatPr defaultColWidth="0" defaultRowHeight="1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19.5" customHeight="1">
      <c r="A1" s="159"/>
      <c r="B1" s="212" t="s">
        <v>22</v>
      </c>
      <c r="C1" s="213"/>
      <c r="D1" s="213"/>
      <c r="E1" s="213"/>
      <c r="F1" s="213"/>
      <c r="G1" s="213"/>
      <c r="H1" s="214"/>
      <c r="I1" s="160"/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>
      <c r="A2" s="159"/>
      <c r="B2" s="212" t="s">
        <v>23</v>
      </c>
      <c r="C2" s="213"/>
      <c r="D2" s="213"/>
      <c r="E2" s="213"/>
      <c r="F2" s="213"/>
      <c r="G2" s="213"/>
      <c r="H2" s="214"/>
      <c r="I2" s="160" t="s">
        <v>17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19.5" customHeight="1">
      <c r="A3" s="159"/>
      <c r="B3" s="212" t="s">
        <v>24</v>
      </c>
      <c r="C3" s="213"/>
      <c r="D3" s="213"/>
      <c r="E3" s="213"/>
      <c r="F3" s="213"/>
      <c r="G3" s="213"/>
      <c r="H3" s="214"/>
      <c r="I3" s="160" t="s">
        <v>63</v>
      </c>
      <c r="J3" s="159"/>
      <c r="K3" s="3"/>
      <c r="L3" s="3"/>
      <c r="M3" s="3"/>
      <c r="N3" s="3"/>
      <c r="O3" s="3"/>
      <c r="P3" s="3"/>
      <c r="S3" s="3"/>
      <c r="V3" s="155"/>
    </row>
    <row r="4" spans="1:26">
      <c r="A4" s="3"/>
      <c r="B4" s="5" t="s">
        <v>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>
      <c r="A8" s="162" t="s">
        <v>77</v>
      </c>
      <c r="B8" s="162" t="s">
        <v>78</v>
      </c>
      <c r="C8" s="162" t="s">
        <v>79</v>
      </c>
      <c r="D8" s="162" t="s">
        <v>80</v>
      </c>
      <c r="E8" s="162" t="s">
        <v>81</v>
      </c>
      <c r="F8" s="162" t="s">
        <v>82</v>
      </c>
      <c r="G8" s="162" t="s">
        <v>83</v>
      </c>
      <c r="H8" s="162" t="s">
        <v>55</v>
      </c>
      <c r="I8" s="162" t="s">
        <v>84</v>
      </c>
      <c r="J8" s="162"/>
      <c r="K8" s="162"/>
      <c r="L8" s="162"/>
      <c r="M8" s="162"/>
      <c r="N8" s="162"/>
      <c r="O8" s="162"/>
      <c r="P8" s="162" t="s">
        <v>85</v>
      </c>
      <c r="Q8" s="156"/>
      <c r="R8" s="156"/>
      <c r="S8" s="162" t="s">
        <v>86</v>
      </c>
      <c r="T8" s="158"/>
      <c r="U8" s="158"/>
      <c r="V8" s="164" t="s">
        <v>87</v>
      </c>
      <c r="W8" s="157"/>
      <c r="X8" s="157"/>
      <c r="Y8" s="157"/>
      <c r="Z8" s="157"/>
    </row>
    <row r="9" spans="1:26">
      <c r="A9" s="144"/>
      <c r="B9" s="144"/>
      <c r="C9" s="165"/>
      <c r="D9" s="148" t="s">
        <v>65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>
      <c r="A10" s="150"/>
      <c r="B10" s="150"/>
      <c r="C10" s="150"/>
      <c r="D10" s="150" t="s">
        <v>66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>
      <c r="A11" s="172"/>
      <c r="B11" s="169" t="s">
        <v>89</v>
      </c>
      <c r="C11" s="173" t="s">
        <v>90</v>
      </c>
      <c r="D11" s="169" t="s">
        <v>91</v>
      </c>
      <c r="E11" s="169" t="s">
        <v>92</v>
      </c>
      <c r="F11" s="170">
        <v>1.668E-2</v>
      </c>
      <c r="G11" s="171">
        <v>0</v>
      </c>
      <c r="H11" s="171"/>
      <c r="I11" s="171">
        <v>0</v>
      </c>
      <c r="J11" s="169">
        <f>ROUND(F11*(N11),2)</f>
        <v>5.31</v>
      </c>
      <c r="K11" s="1">
        <f>ROUND(F11*(O11),2)</f>
        <v>0</v>
      </c>
      <c r="L11" s="1">
        <f>ROUND(F11*(G11),2)</f>
        <v>0</v>
      </c>
      <c r="M11" s="1"/>
      <c r="N11" s="1">
        <v>318.62</v>
      </c>
      <c r="O11" s="1"/>
      <c r="P11" s="168">
        <v>1.95E-2</v>
      </c>
      <c r="Q11" s="174"/>
      <c r="R11" s="174">
        <v>1.95E-2</v>
      </c>
      <c r="S11" s="150">
        <f>ROUND(F11*(R11),3)</f>
        <v>0</v>
      </c>
      <c r="V11" s="175"/>
      <c r="Z11">
        <v>0</v>
      </c>
    </row>
    <row r="12" spans="1:26" ht="24.95" customHeight="1">
      <c r="A12" s="172"/>
      <c r="B12" s="169" t="s">
        <v>93</v>
      </c>
      <c r="C12" s="173" t="s">
        <v>94</v>
      </c>
      <c r="D12" s="169" t="s">
        <v>95</v>
      </c>
      <c r="E12" s="169" t="s">
        <v>96</v>
      </c>
      <c r="F12" s="170">
        <v>17</v>
      </c>
      <c r="G12" s="171">
        <v>0</v>
      </c>
      <c r="H12" s="171"/>
      <c r="I12" s="171">
        <v>0</v>
      </c>
      <c r="J12" s="169">
        <f>ROUND(F12*(N12),2)</f>
        <v>50.66</v>
      </c>
      <c r="K12" s="1">
        <f>ROUND(F12*(O12),2)</f>
        <v>0</v>
      </c>
      <c r="L12" s="1"/>
      <c r="M12" s="1">
        <f>ROUND(F12*(G12),2)</f>
        <v>0</v>
      </c>
      <c r="N12" s="1">
        <v>2.98</v>
      </c>
      <c r="O12" s="1"/>
      <c r="P12" s="168">
        <v>1E-3</v>
      </c>
      <c r="Q12" s="174"/>
      <c r="R12" s="174">
        <v>1E-3</v>
      </c>
      <c r="S12" s="150">
        <f>ROUND(F12*(R12),3)</f>
        <v>1.7000000000000001E-2</v>
      </c>
      <c r="V12" s="175"/>
      <c r="Z12">
        <v>0</v>
      </c>
    </row>
    <row r="13" spans="1:26">
      <c r="A13" s="150"/>
      <c r="B13" s="150"/>
      <c r="C13" s="150"/>
      <c r="D13" s="150" t="s">
        <v>66</v>
      </c>
      <c r="E13" s="150"/>
      <c r="F13" s="168"/>
      <c r="G13" s="153"/>
      <c r="H13" s="153">
        <f>ROUND((SUM(M10:M12))/1,2)</f>
        <v>0</v>
      </c>
      <c r="I13" s="153">
        <f>ROUND((SUM(I10:I12))/1,2)</f>
        <v>0</v>
      </c>
      <c r="J13" s="150"/>
      <c r="K13" s="150"/>
      <c r="L13" s="150">
        <f>ROUND((SUM(L10:L12))/1,2)</f>
        <v>0</v>
      </c>
      <c r="M13" s="150">
        <f>ROUND((SUM(M10:M12))/1,2)</f>
        <v>0</v>
      </c>
      <c r="N13" s="150"/>
      <c r="O13" s="150"/>
      <c r="P13" s="176">
        <f>ROUND((SUM(P10:P12))/1,2)</f>
        <v>0.02</v>
      </c>
      <c r="Q13" s="147"/>
      <c r="R13" s="147"/>
      <c r="S13" s="176">
        <f>ROUND((SUM(S10:S12))/1,2)</f>
        <v>0.02</v>
      </c>
      <c r="T13" s="147"/>
      <c r="U13" s="147"/>
      <c r="V13" s="147"/>
      <c r="W13" s="147"/>
      <c r="X13" s="147"/>
      <c r="Y13" s="147"/>
      <c r="Z13" s="147"/>
    </row>
    <row r="14" spans="1:26">
      <c r="A14" s="1"/>
      <c r="B14" s="1"/>
      <c r="C14" s="1"/>
      <c r="D14" s="1"/>
      <c r="E14" s="1"/>
      <c r="F14" s="161"/>
      <c r="G14" s="143"/>
      <c r="H14" s="143"/>
      <c r="I14" s="143"/>
      <c r="J14" s="1"/>
      <c r="K14" s="1"/>
      <c r="L14" s="1"/>
      <c r="M14" s="1"/>
      <c r="N14" s="1"/>
      <c r="O14" s="1"/>
      <c r="P14" s="1"/>
      <c r="S14" s="1"/>
    </row>
    <row r="15" spans="1:26">
      <c r="A15" s="150"/>
      <c r="B15" s="150"/>
      <c r="C15" s="150"/>
      <c r="D15" s="150" t="s">
        <v>67</v>
      </c>
      <c r="E15" s="150"/>
      <c r="F15" s="168"/>
      <c r="G15" s="151"/>
      <c r="H15" s="151"/>
      <c r="I15" s="151"/>
      <c r="J15" s="150"/>
      <c r="K15" s="150"/>
      <c r="L15" s="150"/>
      <c r="M15" s="150"/>
      <c r="N15" s="150"/>
      <c r="O15" s="150"/>
      <c r="P15" s="150"/>
      <c r="Q15" s="147"/>
      <c r="R15" s="147"/>
      <c r="S15" s="150"/>
      <c r="T15" s="147"/>
      <c r="U15" s="147"/>
      <c r="V15" s="147"/>
      <c r="W15" s="147"/>
      <c r="X15" s="147"/>
      <c r="Y15" s="147"/>
      <c r="Z15" s="147"/>
    </row>
    <row r="16" spans="1:26" ht="24.95" customHeight="1">
      <c r="A16" s="172"/>
      <c r="B16" s="169" t="s">
        <v>89</v>
      </c>
      <c r="C16" s="173" t="s">
        <v>97</v>
      </c>
      <c r="D16" s="169" t="s">
        <v>98</v>
      </c>
      <c r="E16" s="169" t="s">
        <v>99</v>
      </c>
      <c r="F16" s="170">
        <v>14.106999999999999</v>
      </c>
      <c r="G16" s="171">
        <v>0</v>
      </c>
      <c r="H16" s="171"/>
      <c r="I16" s="171">
        <v>0</v>
      </c>
      <c r="J16" s="169">
        <f t="shared" ref="J16:J24" si="0">ROUND(F16*(N16),2)</f>
        <v>362.69</v>
      </c>
      <c r="K16" s="1">
        <f t="shared" ref="K16:K24" si="1">ROUND(F16*(O16),2)</f>
        <v>0</v>
      </c>
      <c r="L16" s="1">
        <f t="shared" ref="L16:L24" si="2">ROUND(F16*(G16),2)</f>
        <v>0</v>
      </c>
      <c r="M16" s="1"/>
      <c r="N16" s="1">
        <v>25.71</v>
      </c>
      <c r="O16" s="1"/>
      <c r="P16" s="168">
        <v>6.1999999999999998E-3</v>
      </c>
      <c r="Q16" s="174"/>
      <c r="R16" s="174">
        <v>6.1999999999999998E-3</v>
      </c>
      <c r="S16" s="150">
        <f t="shared" ref="S16:S21" si="3">ROUND(F16*(R16),3)</f>
        <v>8.6999999999999994E-2</v>
      </c>
      <c r="V16" s="175"/>
      <c r="Z16">
        <v>0</v>
      </c>
    </row>
    <row r="17" spans="1:26" ht="24.95" customHeight="1">
      <c r="A17" s="172"/>
      <c r="B17" s="169" t="s">
        <v>89</v>
      </c>
      <c r="C17" s="173" t="s">
        <v>100</v>
      </c>
      <c r="D17" s="169" t="s">
        <v>101</v>
      </c>
      <c r="E17" s="169" t="s">
        <v>99</v>
      </c>
      <c r="F17" s="170">
        <v>323.48899999999998</v>
      </c>
      <c r="G17" s="171">
        <v>0</v>
      </c>
      <c r="H17" s="171"/>
      <c r="I17" s="171">
        <f t="shared" ref="I17:I24" si="4">ROUND(F17*(G17+H17),2)</f>
        <v>0</v>
      </c>
      <c r="J17" s="169">
        <f t="shared" si="0"/>
        <v>3629.55</v>
      </c>
      <c r="K17" s="1">
        <f t="shared" si="1"/>
        <v>0</v>
      </c>
      <c r="L17" s="1">
        <f t="shared" si="2"/>
        <v>0</v>
      </c>
      <c r="M17" s="1"/>
      <c r="N17" s="1">
        <v>11.22</v>
      </c>
      <c r="O17" s="1"/>
      <c r="P17" s="168">
        <v>2.5300000000000001E-3</v>
      </c>
      <c r="Q17" s="174"/>
      <c r="R17" s="174">
        <v>2.5300000000000001E-3</v>
      </c>
      <c r="S17" s="150">
        <f t="shared" si="3"/>
        <v>0.81799999999999995</v>
      </c>
      <c r="V17" s="175"/>
      <c r="Z17">
        <v>0</v>
      </c>
    </row>
    <row r="18" spans="1:26" ht="24.95" customHeight="1">
      <c r="A18" s="172"/>
      <c r="B18" s="169" t="s">
        <v>89</v>
      </c>
      <c r="C18" s="173" t="s">
        <v>102</v>
      </c>
      <c r="D18" s="169" t="s">
        <v>103</v>
      </c>
      <c r="E18" s="169" t="s">
        <v>99</v>
      </c>
      <c r="F18" s="170">
        <v>22.810500000000001</v>
      </c>
      <c r="G18" s="171">
        <v>0</v>
      </c>
      <c r="H18" s="171"/>
      <c r="I18" s="171">
        <v>0</v>
      </c>
      <c r="J18" s="169">
        <f t="shared" si="0"/>
        <v>1139.1600000000001</v>
      </c>
      <c r="K18" s="1">
        <f t="shared" si="1"/>
        <v>0</v>
      </c>
      <c r="L18" s="1">
        <f t="shared" si="2"/>
        <v>0</v>
      </c>
      <c r="M18" s="1"/>
      <c r="N18" s="1">
        <v>49.94</v>
      </c>
      <c r="O18" s="1"/>
      <c r="P18" s="168">
        <v>1.21415E-2</v>
      </c>
      <c r="Q18" s="174"/>
      <c r="R18" s="174">
        <v>1.21415E-2</v>
      </c>
      <c r="S18" s="150">
        <f t="shared" si="3"/>
        <v>0.27700000000000002</v>
      </c>
      <c r="V18" s="175"/>
      <c r="Z18">
        <v>0</v>
      </c>
    </row>
    <row r="19" spans="1:26" ht="24.95" customHeight="1">
      <c r="A19" s="172"/>
      <c r="B19" s="169" t="s">
        <v>89</v>
      </c>
      <c r="C19" s="173" t="s">
        <v>104</v>
      </c>
      <c r="D19" s="169" t="s">
        <v>105</v>
      </c>
      <c r="E19" s="169" t="s">
        <v>99</v>
      </c>
      <c r="F19" s="170">
        <v>295.84989999999999</v>
      </c>
      <c r="G19" s="171">
        <v>0</v>
      </c>
      <c r="H19" s="171"/>
      <c r="I19" s="171">
        <v>0</v>
      </c>
      <c r="J19" s="169">
        <f t="shared" si="0"/>
        <v>13893.11</v>
      </c>
      <c r="K19" s="1">
        <f t="shared" si="1"/>
        <v>0</v>
      </c>
      <c r="L19" s="1">
        <f t="shared" si="2"/>
        <v>0</v>
      </c>
      <c r="M19" s="1"/>
      <c r="N19" s="1">
        <v>46.96</v>
      </c>
      <c r="O19" s="1"/>
      <c r="P19" s="168">
        <v>3.211E-2</v>
      </c>
      <c r="Q19" s="174"/>
      <c r="R19" s="174">
        <v>3.211E-2</v>
      </c>
      <c r="S19" s="150">
        <f t="shared" si="3"/>
        <v>9.5</v>
      </c>
      <c r="V19" s="175"/>
      <c r="Z19">
        <v>0</v>
      </c>
    </row>
    <row r="20" spans="1:26" ht="24.95" customHeight="1">
      <c r="A20" s="172"/>
      <c r="B20" s="169" t="s">
        <v>89</v>
      </c>
      <c r="C20" s="173" t="s">
        <v>106</v>
      </c>
      <c r="D20" s="169" t="s">
        <v>107</v>
      </c>
      <c r="E20" s="169" t="s">
        <v>99</v>
      </c>
      <c r="F20" s="170">
        <v>28.934999999999999</v>
      </c>
      <c r="G20" s="171">
        <v>0</v>
      </c>
      <c r="H20" s="171"/>
      <c r="I20" s="171">
        <v>0</v>
      </c>
      <c r="J20" s="169">
        <f t="shared" si="0"/>
        <v>882.52</v>
      </c>
      <c r="K20" s="1">
        <f t="shared" si="1"/>
        <v>0</v>
      </c>
      <c r="L20" s="1">
        <f t="shared" si="2"/>
        <v>0</v>
      </c>
      <c r="M20" s="1"/>
      <c r="N20" s="1">
        <v>30.5</v>
      </c>
      <c r="O20" s="1"/>
      <c r="P20" s="168">
        <v>1.2880000000000001E-2</v>
      </c>
      <c r="Q20" s="174"/>
      <c r="R20" s="174">
        <v>1.2880000000000001E-2</v>
      </c>
      <c r="S20" s="150">
        <f t="shared" si="3"/>
        <v>0.373</v>
      </c>
      <c r="V20" s="175"/>
      <c r="Z20">
        <v>0</v>
      </c>
    </row>
    <row r="21" spans="1:26" ht="24.95" customHeight="1">
      <c r="A21" s="172"/>
      <c r="B21" s="169" t="s">
        <v>89</v>
      </c>
      <c r="C21" s="173" t="s">
        <v>108</v>
      </c>
      <c r="D21" s="169" t="s">
        <v>109</v>
      </c>
      <c r="E21" s="169" t="s">
        <v>110</v>
      </c>
      <c r="F21" s="170">
        <v>0.33660000000000001</v>
      </c>
      <c r="G21" s="171">
        <v>0</v>
      </c>
      <c r="H21" s="171"/>
      <c r="I21" s="171">
        <v>0</v>
      </c>
      <c r="J21" s="169">
        <f t="shared" si="0"/>
        <v>38.83</v>
      </c>
      <c r="K21" s="1">
        <f t="shared" si="1"/>
        <v>0</v>
      </c>
      <c r="L21" s="1">
        <f t="shared" si="2"/>
        <v>0</v>
      </c>
      <c r="M21" s="1"/>
      <c r="N21" s="1">
        <v>115.36</v>
      </c>
      <c r="O21" s="1"/>
      <c r="P21" s="168">
        <v>2.4542068779999999</v>
      </c>
      <c r="Q21" s="174"/>
      <c r="R21" s="174">
        <v>2.4542068779999999</v>
      </c>
      <c r="S21" s="150">
        <f t="shared" si="3"/>
        <v>0.82599999999999996</v>
      </c>
      <c r="V21" s="175"/>
      <c r="Z21">
        <v>0</v>
      </c>
    </row>
    <row r="22" spans="1:26" ht="24.95" customHeight="1">
      <c r="A22" s="172"/>
      <c r="B22" s="169" t="s">
        <v>89</v>
      </c>
      <c r="C22" s="173" t="s">
        <v>111</v>
      </c>
      <c r="D22" s="169" t="s">
        <v>112</v>
      </c>
      <c r="E22" s="169" t="s">
        <v>110</v>
      </c>
      <c r="F22" s="170">
        <v>0.33700000000000002</v>
      </c>
      <c r="G22" s="171">
        <v>0</v>
      </c>
      <c r="H22" s="171"/>
      <c r="I22" s="171">
        <v>0</v>
      </c>
      <c r="J22" s="169">
        <f t="shared" si="0"/>
        <v>11.89</v>
      </c>
      <c r="K22" s="1">
        <f t="shared" si="1"/>
        <v>0</v>
      </c>
      <c r="L22" s="1">
        <f t="shared" si="2"/>
        <v>0</v>
      </c>
      <c r="M22" s="1"/>
      <c r="N22" s="1">
        <v>35.270000000000003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>
      <c r="A23" s="172"/>
      <c r="B23" s="169" t="s">
        <v>89</v>
      </c>
      <c r="C23" s="173" t="s">
        <v>113</v>
      </c>
      <c r="D23" s="169" t="s">
        <v>114</v>
      </c>
      <c r="E23" s="169" t="s">
        <v>110</v>
      </c>
      <c r="F23" s="170">
        <v>0.33700000000000002</v>
      </c>
      <c r="G23" s="171">
        <v>0</v>
      </c>
      <c r="H23" s="171"/>
      <c r="I23" s="171">
        <v>0</v>
      </c>
      <c r="J23" s="169">
        <f t="shared" si="0"/>
        <v>3.61</v>
      </c>
      <c r="K23" s="1">
        <f t="shared" si="1"/>
        <v>0</v>
      </c>
      <c r="L23" s="1">
        <f t="shared" si="2"/>
        <v>0</v>
      </c>
      <c r="M23" s="1"/>
      <c r="N23" s="1">
        <v>10.72</v>
      </c>
      <c r="O23" s="1"/>
      <c r="P23" s="161"/>
      <c r="Q23" s="174"/>
      <c r="R23" s="174"/>
      <c r="S23" s="150"/>
      <c r="V23" s="175"/>
      <c r="Z23">
        <v>0</v>
      </c>
    </row>
    <row r="24" spans="1:26" ht="35.1" customHeight="1">
      <c r="A24" s="172"/>
      <c r="B24" s="169" t="s">
        <v>89</v>
      </c>
      <c r="C24" s="173" t="s">
        <v>115</v>
      </c>
      <c r="D24" s="169" t="s">
        <v>116</v>
      </c>
      <c r="E24" s="169" t="s">
        <v>99</v>
      </c>
      <c r="F24" s="170">
        <v>5.61</v>
      </c>
      <c r="G24" s="171">
        <v>0</v>
      </c>
      <c r="H24" s="171"/>
      <c r="I24" s="171">
        <f t="shared" si="4"/>
        <v>0</v>
      </c>
      <c r="J24" s="169">
        <f t="shared" si="0"/>
        <v>8.86</v>
      </c>
      <c r="K24" s="1">
        <f t="shared" si="1"/>
        <v>0</v>
      </c>
      <c r="L24" s="1">
        <f t="shared" si="2"/>
        <v>0</v>
      </c>
      <c r="M24" s="1"/>
      <c r="N24" s="1">
        <v>1.58</v>
      </c>
      <c r="O24" s="1"/>
      <c r="P24" s="168">
        <v>1.2099999999999999E-3</v>
      </c>
      <c r="Q24" s="174"/>
      <c r="R24" s="174">
        <v>1.2099999999999999E-3</v>
      </c>
      <c r="S24" s="150">
        <f>ROUND(F24*(R24),3)</f>
        <v>7.0000000000000001E-3</v>
      </c>
      <c r="V24" s="175"/>
      <c r="Z24">
        <v>0</v>
      </c>
    </row>
    <row r="25" spans="1:26">
      <c r="A25" s="150"/>
      <c r="B25" s="150"/>
      <c r="C25" s="150"/>
      <c r="D25" s="150" t="s">
        <v>67</v>
      </c>
      <c r="E25" s="150"/>
      <c r="F25" s="168"/>
      <c r="G25" s="153"/>
      <c r="H25" s="153">
        <f>ROUND((SUM(M15:M24))/1,2)</f>
        <v>0</v>
      </c>
      <c r="I25" s="153">
        <f>ROUND((SUM(I15:I24))/1,2)</f>
        <v>0</v>
      </c>
      <c r="J25" s="150"/>
      <c r="K25" s="150"/>
      <c r="L25" s="150">
        <f>ROUND((SUM(L15:L24))/1,2)</f>
        <v>0</v>
      </c>
      <c r="M25" s="150">
        <f>ROUND((SUM(M15:M24))/1,2)</f>
        <v>0</v>
      </c>
      <c r="N25" s="150"/>
      <c r="O25" s="150"/>
      <c r="P25" s="176">
        <f>ROUND((SUM(P15:P24))/1,2)</f>
        <v>2.52</v>
      </c>
      <c r="Q25" s="147"/>
      <c r="R25" s="147"/>
      <c r="S25" s="176">
        <f>ROUND((SUM(S15:S24))/1,2)</f>
        <v>11.89</v>
      </c>
      <c r="T25" s="147"/>
      <c r="U25" s="147"/>
      <c r="V25" s="147"/>
      <c r="W25" s="147"/>
      <c r="X25" s="147"/>
      <c r="Y25" s="147"/>
      <c r="Z25" s="147"/>
    </row>
    <row r="26" spans="1:26">
      <c r="A26" s="1"/>
      <c r="B26" s="1"/>
      <c r="C26" s="1"/>
      <c r="D26" s="1"/>
      <c r="E26" s="1"/>
      <c r="F26" s="161"/>
      <c r="G26" s="143"/>
      <c r="H26" s="143"/>
      <c r="I26" s="143"/>
      <c r="J26" s="1"/>
      <c r="K26" s="1"/>
      <c r="L26" s="1"/>
      <c r="M26" s="1"/>
      <c r="N26" s="1"/>
      <c r="O26" s="1"/>
      <c r="P26" s="1"/>
      <c r="S26" s="1"/>
    </row>
    <row r="27" spans="1:26">
      <c r="A27" s="150"/>
      <c r="B27" s="150"/>
      <c r="C27" s="150"/>
      <c r="D27" s="150" t="s">
        <v>68</v>
      </c>
      <c r="E27" s="150"/>
      <c r="F27" s="168"/>
      <c r="G27" s="151"/>
      <c r="H27" s="151"/>
      <c r="I27" s="151"/>
      <c r="J27" s="150"/>
      <c r="K27" s="150"/>
      <c r="L27" s="150"/>
      <c r="M27" s="150"/>
      <c r="N27" s="150"/>
      <c r="O27" s="150"/>
      <c r="P27" s="150"/>
      <c r="Q27" s="147"/>
      <c r="R27" s="147"/>
      <c r="S27" s="150"/>
      <c r="T27" s="147"/>
      <c r="U27" s="147"/>
      <c r="V27" s="147"/>
      <c r="W27" s="147"/>
      <c r="X27" s="147"/>
      <c r="Y27" s="147"/>
      <c r="Z27" s="147"/>
    </row>
    <row r="28" spans="1:26" ht="24.95" customHeight="1">
      <c r="A28" s="172"/>
      <c r="B28" s="169" t="s">
        <v>117</v>
      </c>
      <c r="C28" s="173" t="s">
        <v>118</v>
      </c>
      <c r="D28" s="169" t="s">
        <v>119</v>
      </c>
      <c r="E28" s="169" t="s">
        <v>99</v>
      </c>
      <c r="F28" s="170">
        <v>317.64690000000002</v>
      </c>
      <c r="G28" s="171">
        <v>0</v>
      </c>
      <c r="H28" s="171"/>
      <c r="I28" s="171">
        <f t="shared" ref="I28:I35" si="5">ROUND(F28*(G28+H28),2)</f>
        <v>0</v>
      </c>
      <c r="J28" s="169">
        <f t="shared" ref="J28:J35" si="6">ROUND(F28*(N28),2)</f>
        <v>590.82000000000005</v>
      </c>
      <c r="K28" s="1">
        <f t="shared" ref="K28:K35" si="7">ROUND(F28*(O28),2)</f>
        <v>0</v>
      </c>
      <c r="L28" s="1">
        <f t="shared" ref="L28:L35" si="8">ROUND(F28*(G28),2)</f>
        <v>0</v>
      </c>
      <c r="M28" s="1"/>
      <c r="N28" s="1">
        <v>1.8599999999999999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>
      <c r="A29" s="172"/>
      <c r="B29" s="169" t="s">
        <v>117</v>
      </c>
      <c r="C29" s="173" t="s">
        <v>120</v>
      </c>
      <c r="D29" s="169" t="s">
        <v>121</v>
      </c>
      <c r="E29" s="169" t="s">
        <v>99</v>
      </c>
      <c r="F29" s="170">
        <v>317.64699999999999</v>
      </c>
      <c r="G29" s="171">
        <v>0</v>
      </c>
      <c r="H29" s="171"/>
      <c r="I29" s="171">
        <v>0</v>
      </c>
      <c r="J29" s="169">
        <f t="shared" si="6"/>
        <v>425.65</v>
      </c>
      <c r="K29" s="1">
        <f t="shared" si="7"/>
        <v>0</v>
      </c>
      <c r="L29" s="1">
        <f t="shared" si="8"/>
        <v>0</v>
      </c>
      <c r="M29" s="1"/>
      <c r="N29" s="1">
        <v>1.34</v>
      </c>
      <c r="O29" s="1"/>
      <c r="P29" s="168">
        <v>6.2E-4</v>
      </c>
      <c r="Q29" s="174"/>
      <c r="R29" s="174">
        <v>6.2E-4</v>
      </c>
      <c r="S29" s="150">
        <f>ROUND(F29*(R29),3)</f>
        <v>0.19700000000000001</v>
      </c>
      <c r="V29" s="175"/>
      <c r="Z29">
        <v>0</v>
      </c>
    </row>
    <row r="30" spans="1:26" ht="24.95" customHeight="1">
      <c r="A30" s="172"/>
      <c r="B30" s="169" t="s">
        <v>117</v>
      </c>
      <c r="C30" s="173" t="s">
        <v>122</v>
      </c>
      <c r="D30" s="169" t="s">
        <v>123</v>
      </c>
      <c r="E30" s="169" t="s">
        <v>99</v>
      </c>
      <c r="F30" s="170">
        <v>191.27</v>
      </c>
      <c r="G30" s="171">
        <v>0</v>
      </c>
      <c r="H30" s="171"/>
      <c r="I30" s="171">
        <v>0</v>
      </c>
      <c r="J30" s="169">
        <f t="shared" si="6"/>
        <v>1094.06</v>
      </c>
      <c r="K30" s="1">
        <f t="shared" si="7"/>
        <v>0</v>
      </c>
      <c r="L30" s="1">
        <f t="shared" si="8"/>
        <v>0</v>
      </c>
      <c r="M30" s="1"/>
      <c r="N30" s="1">
        <v>5.72</v>
      </c>
      <c r="O30" s="1"/>
      <c r="P30" s="168">
        <v>5.9199999999999999E-3</v>
      </c>
      <c r="Q30" s="174"/>
      <c r="R30" s="174">
        <v>5.9199999999999999E-3</v>
      </c>
      <c r="S30" s="150">
        <f>ROUND(F30*(R30),3)</f>
        <v>1.1319999999999999</v>
      </c>
      <c r="V30" s="175"/>
      <c r="Z30">
        <v>0</v>
      </c>
    </row>
    <row r="31" spans="1:26" ht="24.95" customHeight="1">
      <c r="A31" s="172"/>
      <c r="B31" s="169" t="s">
        <v>124</v>
      </c>
      <c r="C31" s="173" t="s">
        <v>125</v>
      </c>
      <c r="D31" s="169" t="s">
        <v>126</v>
      </c>
      <c r="E31" s="169" t="s">
        <v>99</v>
      </c>
      <c r="F31" s="170">
        <v>317.64699999999999</v>
      </c>
      <c r="G31" s="171">
        <v>0</v>
      </c>
      <c r="H31" s="171"/>
      <c r="I31" s="171">
        <v>0</v>
      </c>
      <c r="J31" s="169">
        <f t="shared" si="6"/>
        <v>371.65</v>
      </c>
      <c r="K31" s="1">
        <f t="shared" si="7"/>
        <v>0</v>
      </c>
      <c r="L31" s="1">
        <f t="shared" si="8"/>
        <v>0</v>
      </c>
      <c r="M31" s="1"/>
      <c r="N31" s="1">
        <v>1.17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>
      <c r="A32" s="172"/>
      <c r="B32" s="169" t="s">
        <v>89</v>
      </c>
      <c r="C32" s="173" t="s">
        <v>127</v>
      </c>
      <c r="D32" s="169" t="s">
        <v>128</v>
      </c>
      <c r="E32" s="169" t="s">
        <v>129</v>
      </c>
      <c r="F32" s="170">
        <v>105.16851692307699</v>
      </c>
      <c r="G32" s="171">
        <v>0</v>
      </c>
      <c r="H32" s="171"/>
      <c r="I32" s="171">
        <v>0</v>
      </c>
      <c r="J32" s="169">
        <f t="shared" si="6"/>
        <v>247.15</v>
      </c>
      <c r="K32" s="1">
        <f t="shared" si="7"/>
        <v>0</v>
      </c>
      <c r="L32" s="1">
        <f t="shared" si="8"/>
        <v>0</v>
      </c>
      <c r="M32" s="1"/>
      <c r="N32" s="1">
        <v>2.35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>
      <c r="A33" s="172"/>
      <c r="B33" s="169" t="s">
        <v>89</v>
      </c>
      <c r="C33" s="173" t="s">
        <v>130</v>
      </c>
      <c r="D33" s="169" t="s">
        <v>131</v>
      </c>
      <c r="E33" s="169" t="s">
        <v>129</v>
      </c>
      <c r="F33" s="170">
        <v>51.13</v>
      </c>
      <c r="G33" s="171">
        <v>0</v>
      </c>
      <c r="H33" s="171"/>
      <c r="I33" s="171">
        <v>0</v>
      </c>
      <c r="J33" s="169">
        <f t="shared" si="6"/>
        <v>354.84</v>
      </c>
      <c r="K33" s="1">
        <f t="shared" si="7"/>
        <v>0</v>
      </c>
      <c r="L33" s="1">
        <f t="shared" si="8"/>
        <v>0</v>
      </c>
      <c r="M33" s="1"/>
      <c r="N33" s="1">
        <v>6.9399999999999995</v>
      </c>
      <c r="O33" s="1"/>
      <c r="P33" s="168">
        <v>1.1444999999999999E-3</v>
      </c>
      <c r="Q33" s="174"/>
      <c r="R33" s="174">
        <v>1.1444999999999999E-3</v>
      </c>
      <c r="S33" s="150">
        <f>ROUND(F33*(R33),3)</f>
        <v>5.8999999999999997E-2</v>
      </c>
      <c r="V33" s="175"/>
      <c r="Z33">
        <v>0</v>
      </c>
    </row>
    <row r="34" spans="1:26" ht="35.1" customHeight="1">
      <c r="A34" s="172"/>
      <c r="B34" s="169" t="s">
        <v>89</v>
      </c>
      <c r="C34" s="173" t="s">
        <v>132</v>
      </c>
      <c r="D34" s="169" t="s">
        <v>133</v>
      </c>
      <c r="E34" s="169" t="s">
        <v>134</v>
      </c>
      <c r="F34" s="170">
        <v>8</v>
      </c>
      <c r="G34" s="171">
        <v>0</v>
      </c>
      <c r="H34" s="171"/>
      <c r="I34" s="171">
        <v>0</v>
      </c>
      <c r="J34" s="169">
        <f t="shared" si="6"/>
        <v>89.84</v>
      </c>
      <c r="K34" s="1">
        <f t="shared" si="7"/>
        <v>0</v>
      </c>
      <c r="L34" s="1">
        <f t="shared" si="8"/>
        <v>0</v>
      </c>
      <c r="M34" s="1"/>
      <c r="N34" s="1">
        <v>11.23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>
      <c r="A35" s="172"/>
      <c r="B35" s="169" t="s">
        <v>89</v>
      </c>
      <c r="C35" s="173" t="s">
        <v>135</v>
      </c>
      <c r="D35" s="169" t="s">
        <v>136</v>
      </c>
      <c r="E35" s="169" t="s">
        <v>134</v>
      </c>
      <c r="F35" s="170">
        <v>8</v>
      </c>
      <c r="G35" s="171">
        <v>0</v>
      </c>
      <c r="H35" s="171"/>
      <c r="I35" s="171">
        <f t="shared" si="5"/>
        <v>0</v>
      </c>
      <c r="J35" s="169">
        <f t="shared" si="6"/>
        <v>22.64</v>
      </c>
      <c r="K35" s="1">
        <f t="shared" si="7"/>
        <v>0</v>
      </c>
      <c r="L35" s="1">
        <f t="shared" si="8"/>
        <v>0</v>
      </c>
      <c r="M35" s="1"/>
      <c r="N35" s="1">
        <v>2.83</v>
      </c>
      <c r="O35" s="1"/>
      <c r="P35" s="161"/>
      <c r="Q35" s="174"/>
      <c r="R35" s="174"/>
      <c r="S35" s="150"/>
      <c r="V35" s="175"/>
      <c r="Z35">
        <v>0</v>
      </c>
    </row>
    <row r="36" spans="1:26">
      <c r="A36" s="150"/>
      <c r="B36" s="150"/>
      <c r="C36" s="150"/>
      <c r="D36" s="150" t="s">
        <v>68</v>
      </c>
      <c r="E36" s="150"/>
      <c r="F36" s="168"/>
      <c r="G36" s="153"/>
      <c r="H36" s="153">
        <f>ROUND((SUM(M27:M35))/1,2)</f>
        <v>0</v>
      </c>
      <c r="I36" s="153">
        <f>ROUND((SUM(I27:I35))/1,2)</f>
        <v>0</v>
      </c>
      <c r="J36" s="150"/>
      <c r="K36" s="150"/>
      <c r="L36" s="150">
        <f>ROUND((SUM(L27:L35))/1,2)</f>
        <v>0</v>
      </c>
      <c r="M36" s="150">
        <f>ROUND((SUM(M27:M35))/1,2)</f>
        <v>0</v>
      </c>
      <c r="N36" s="150"/>
      <c r="O36" s="150"/>
      <c r="P36" s="176">
        <f>ROUND((SUM(P27:P35))/1,2)</f>
        <v>0.01</v>
      </c>
      <c r="Q36" s="147"/>
      <c r="R36" s="147"/>
      <c r="S36" s="176">
        <f>ROUND((SUM(S27:S35))/1,2)</f>
        <v>1.39</v>
      </c>
      <c r="T36" s="147"/>
      <c r="U36" s="147"/>
      <c r="V36" s="147"/>
      <c r="W36" s="147"/>
      <c r="X36" s="147"/>
      <c r="Y36" s="147"/>
      <c r="Z36" s="147"/>
    </row>
    <row r="37" spans="1:26">
      <c r="A37" s="1"/>
      <c r="B37" s="1"/>
      <c r="C37" s="1"/>
      <c r="D37" s="1"/>
      <c r="E37" s="1"/>
      <c r="F37" s="161"/>
      <c r="G37" s="143"/>
      <c r="H37" s="143"/>
      <c r="I37" s="143"/>
      <c r="J37" s="1"/>
      <c r="K37" s="1"/>
      <c r="L37" s="1"/>
      <c r="M37" s="1"/>
      <c r="N37" s="1"/>
      <c r="O37" s="1"/>
      <c r="P37" s="1"/>
      <c r="S37" s="1"/>
    </row>
    <row r="38" spans="1:26">
      <c r="A38" s="150"/>
      <c r="B38" s="150"/>
      <c r="C38" s="150"/>
      <c r="D38" s="150" t="s">
        <v>69</v>
      </c>
      <c r="E38" s="150"/>
      <c r="F38" s="168"/>
      <c r="G38" s="151"/>
      <c r="H38" s="151"/>
      <c r="I38" s="151"/>
      <c r="J38" s="150"/>
      <c r="K38" s="150"/>
      <c r="L38" s="150"/>
      <c r="M38" s="150"/>
      <c r="N38" s="150"/>
      <c r="O38" s="150"/>
      <c r="P38" s="150"/>
      <c r="Q38" s="147"/>
      <c r="R38" s="147"/>
      <c r="S38" s="150"/>
      <c r="T38" s="147"/>
      <c r="U38" s="147"/>
      <c r="V38" s="147"/>
      <c r="W38" s="147"/>
      <c r="X38" s="147"/>
      <c r="Y38" s="147"/>
      <c r="Z38" s="147"/>
    </row>
    <row r="39" spans="1:26" ht="24.95" customHeight="1">
      <c r="A39" s="172"/>
      <c r="B39" s="169" t="s">
        <v>137</v>
      </c>
      <c r="C39" s="173" t="s">
        <v>138</v>
      </c>
      <c r="D39" s="169" t="s">
        <v>139</v>
      </c>
      <c r="E39" s="169" t="s">
        <v>92</v>
      </c>
      <c r="F39" s="170">
        <v>13.293244564884798</v>
      </c>
      <c r="G39" s="171">
        <v>0</v>
      </c>
      <c r="H39" s="171"/>
      <c r="I39" s="171">
        <v>0</v>
      </c>
      <c r="J39" s="169">
        <f>ROUND(F39*(N39),2)</f>
        <v>374.07</v>
      </c>
      <c r="K39" s="1">
        <f>ROUND(F39*(O39),2)</f>
        <v>0</v>
      </c>
      <c r="L39" s="1">
        <f>ROUND(F39*(G39),2)</f>
        <v>0</v>
      </c>
      <c r="M39" s="1"/>
      <c r="N39" s="1">
        <v>28.14</v>
      </c>
      <c r="O39" s="1"/>
      <c r="P39" s="161"/>
      <c r="Q39" s="174"/>
      <c r="R39" s="174"/>
      <c r="S39" s="150"/>
      <c r="V39" s="175"/>
      <c r="Z39">
        <v>0</v>
      </c>
    </row>
    <row r="40" spans="1:26">
      <c r="A40" s="150"/>
      <c r="B40" s="150"/>
      <c r="C40" s="150"/>
      <c r="D40" s="150" t="s">
        <v>69</v>
      </c>
      <c r="E40" s="150"/>
      <c r="F40" s="168"/>
      <c r="G40" s="153"/>
      <c r="H40" s="153">
        <f>ROUND((SUM(M38:M39))/1,2)</f>
        <v>0</v>
      </c>
      <c r="I40" s="153">
        <f>ROUND((SUM(I38:I39))/1,2)</f>
        <v>0</v>
      </c>
      <c r="J40" s="150"/>
      <c r="K40" s="150"/>
      <c r="L40" s="150">
        <f>ROUND((SUM(L38:L39))/1,2)</f>
        <v>0</v>
      </c>
      <c r="M40" s="150">
        <f>ROUND((SUM(M38:M39))/1,2)</f>
        <v>0</v>
      </c>
      <c r="N40" s="150"/>
      <c r="O40" s="150"/>
      <c r="P40" s="176">
        <f>ROUND((SUM(P38:P39))/1,2)</f>
        <v>0</v>
      </c>
      <c r="Q40" s="147"/>
      <c r="R40" s="147"/>
      <c r="S40" s="176">
        <f>ROUND((SUM(S38:S39))/1,2)</f>
        <v>0</v>
      </c>
      <c r="T40" s="147"/>
      <c r="U40" s="147"/>
      <c r="V40" s="147"/>
      <c r="W40" s="147"/>
      <c r="X40" s="147"/>
      <c r="Y40" s="147"/>
      <c r="Z40" s="147"/>
    </row>
    <row r="41" spans="1:26">
      <c r="A41" s="1"/>
      <c r="B41" s="1"/>
      <c r="C41" s="1"/>
      <c r="D41" s="1"/>
      <c r="E41" s="1"/>
      <c r="F41" s="161"/>
      <c r="G41" s="143"/>
      <c r="H41" s="143"/>
      <c r="I41" s="143"/>
      <c r="J41" s="1"/>
      <c r="K41" s="1"/>
      <c r="L41" s="1"/>
      <c r="M41" s="1"/>
      <c r="N41" s="1"/>
      <c r="O41" s="1"/>
      <c r="P41" s="1"/>
      <c r="S41" s="1"/>
    </row>
    <row r="42" spans="1:26">
      <c r="A42" s="150"/>
      <c r="B42" s="150"/>
      <c r="C42" s="150"/>
      <c r="D42" s="2" t="s">
        <v>65</v>
      </c>
      <c r="E42" s="150"/>
      <c r="F42" s="168"/>
      <c r="G42" s="153"/>
      <c r="H42" s="153">
        <f>ROUND((SUM(M9:M41))/2,2)</f>
        <v>0</v>
      </c>
      <c r="I42" s="153">
        <f>ROUND((SUM(I9:I41))/2,2)</f>
        <v>0</v>
      </c>
      <c r="J42" s="151"/>
      <c r="K42" s="150"/>
      <c r="L42" s="151">
        <f>ROUND((SUM(L9:L41))/2,2)</f>
        <v>0</v>
      </c>
      <c r="M42" s="151">
        <f>ROUND((SUM(M9:M41))/2,2)</f>
        <v>0</v>
      </c>
      <c r="N42" s="150"/>
      <c r="O42" s="150"/>
      <c r="P42" s="176">
        <f>ROUND((SUM(P9:P41))/2,2)</f>
        <v>2.5499999999999998</v>
      </c>
      <c r="S42" s="176">
        <f>ROUND((SUM(S9:S41))/2,2)</f>
        <v>13.3</v>
      </c>
    </row>
    <row r="43" spans="1:26">
      <c r="A43" s="1"/>
      <c r="B43" s="1"/>
      <c r="C43" s="1"/>
      <c r="D43" s="1"/>
      <c r="E43" s="1"/>
      <c r="F43" s="161"/>
      <c r="G43" s="143"/>
      <c r="H43" s="143"/>
      <c r="I43" s="143"/>
      <c r="J43" s="1"/>
      <c r="K43" s="1"/>
      <c r="L43" s="1"/>
      <c r="M43" s="1"/>
      <c r="N43" s="1"/>
      <c r="O43" s="1"/>
      <c r="P43" s="1"/>
      <c r="S43" s="1"/>
    </row>
    <row r="44" spans="1:26">
      <c r="A44" s="150"/>
      <c r="B44" s="150"/>
      <c r="C44" s="150"/>
      <c r="D44" s="2" t="s">
        <v>70</v>
      </c>
      <c r="E44" s="150"/>
      <c r="F44" s="168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47"/>
      <c r="R44" s="147"/>
      <c r="S44" s="150"/>
      <c r="T44" s="147"/>
      <c r="U44" s="147"/>
      <c r="V44" s="147"/>
      <c r="W44" s="147"/>
      <c r="X44" s="147"/>
      <c r="Y44" s="147"/>
      <c r="Z44" s="147"/>
    </row>
    <row r="45" spans="1:26">
      <c r="A45" s="150"/>
      <c r="B45" s="150"/>
      <c r="C45" s="150"/>
      <c r="D45" s="150" t="s">
        <v>71</v>
      </c>
      <c r="E45" s="150"/>
      <c r="F45" s="168"/>
      <c r="G45" s="151"/>
      <c r="H45" s="151"/>
      <c r="I45" s="151"/>
      <c r="J45" s="150"/>
      <c r="K45" s="150"/>
      <c r="L45" s="150"/>
      <c r="M45" s="150"/>
      <c r="N45" s="150"/>
      <c r="O45" s="150"/>
      <c r="P45" s="150"/>
      <c r="Q45" s="147"/>
      <c r="R45" s="147"/>
      <c r="S45" s="150"/>
      <c r="T45" s="147"/>
      <c r="U45" s="147"/>
      <c r="V45" s="147"/>
      <c r="W45" s="147"/>
      <c r="X45" s="147"/>
      <c r="Y45" s="147"/>
      <c r="Z45" s="147"/>
    </row>
    <row r="46" spans="1:26" ht="24.95" customHeight="1">
      <c r="A46" s="172"/>
      <c r="B46" s="169" t="s">
        <v>140</v>
      </c>
      <c r="C46" s="173" t="s">
        <v>141</v>
      </c>
      <c r="D46" s="169" t="s">
        <v>142</v>
      </c>
      <c r="E46" s="169" t="s">
        <v>143</v>
      </c>
      <c r="F46" s="170">
        <v>2</v>
      </c>
      <c r="G46" s="171">
        <v>0</v>
      </c>
      <c r="H46" s="171"/>
      <c r="I46" s="171">
        <v>0</v>
      </c>
      <c r="J46" s="169">
        <f t="shared" ref="J46:J54" si="9">ROUND(F46*(N46),2)</f>
        <v>64.400000000000006</v>
      </c>
      <c r="K46" s="1">
        <f t="shared" ref="K46:K54" si="10">ROUND(F46*(O46),2)</f>
        <v>0</v>
      </c>
      <c r="L46" s="1">
        <f>ROUND(F46*(G46),2)</f>
        <v>0</v>
      </c>
      <c r="M46" s="1"/>
      <c r="N46" s="1">
        <v>32.200000000000003</v>
      </c>
      <c r="O46" s="1"/>
      <c r="P46" s="168">
        <v>2.0412500000000001E-3</v>
      </c>
      <c r="Q46" s="174"/>
      <c r="R46" s="174">
        <v>2.0412500000000001E-3</v>
      </c>
      <c r="S46" s="150">
        <f>ROUND(F46*(R46),3)</f>
        <v>4.0000000000000001E-3</v>
      </c>
      <c r="V46" s="175"/>
      <c r="Z46">
        <v>0</v>
      </c>
    </row>
    <row r="47" spans="1:26" ht="24.95" customHeight="1">
      <c r="A47" s="172"/>
      <c r="B47" s="169" t="s">
        <v>140</v>
      </c>
      <c r="C47" s="173" t="s">
        <v>144</v>
      </c>
      <c r="D47" s="169" t="s">
        <v>145</v>
      </c>
      <c r="E47" s="169" t="s">
        <v>143</v>
      </c>
      <c r="F47" s="170">
        <v>1</v>
      </c>
      <c r="G47" s="171">
        <v>0</v>
      </c>
      <c r="H47" s="171"/>
      <c r="I47" s="171">
        <f t="shared" ref="I47:I53" si="11">ROUND(F47*(G47+H47),2)</f>
        <v>0</v>
      </c>
      <c r="J47" s="169">
        <f t="shared" si="9"/>
        <v>24.11</v>
      </c>
      <c r="K47" s="1">
        <f t="shared" si="10"/>
        <v>0</v>
      </c>
      <c r="L47" s="1">
        <f>ROUND(F47*(G47),2)</f>
        <v>0</v>
      </c>
      <c r="M47" s="1"/>
      <c r="N47" s="1">
        <v>24.11</v>
      </c>
      <c r="O47" s="1"/>
      <c r="P47" s="168">
        <v>1.39E-3</v>
      </c>
      <c r="Q47" s="174"/>
      <c r="R47" s="174">
        <v>1.39E-3</v>
      </c>
      <c r="S47" s="150">
        <f>ROUND(F47*(R47),3)</f>
        <v>1E-3</v>
      </c>
      <c r="V47" s="175"/>
      <c r="Z47">
        <v>0</v>
      </c>
    </row>
    <row r="48" spans="1:26" ht="24.95" customHeight="1">
      <c r="A48" s="172"/>
      <c r="B48" s="169" t="s">
        <v>140</v>
      </c>
      <c r="C48" s="173" t="s">
        <v>146</v>
      </c>
      <c r="D48" s="169" t="s">
        <v>147</v>
      </c>
      <c r="E48" s="169" t="s">
        <v>143</v>
      </c>
      <c r="F48" s="170">
        <v>2</v>
      </c>
      <c r="G48" s="171">
        <v>0</v>
      </c>
      <c r="H48" s="171"/>
      <c r="I48" s="171">
        <v>0</v>
      </c>
      <c r="J48" s="169">
        <f t="shared" si="9"/>
        <v>10.06</v>
      </c>
      <c r="K48" s="1">
        <f t="shared" si="10"/>
        <v>0</v>
      </c>
      <c r="L48" s="1">
        <f>ROUND(F48*(G48),2)</f>
        <v>0</v>
      </c>
      <c r="M48" s="1"/>
      <c r="N48" s="1">
        <v>5.03</v>
      </c>
      <c r="O48" s="1"/>
      <c r="P48" s="168">
        <v>2.7999999999999998E-4</v>
      </c>
      <c r="Q48" s="174"/>
      <c r="R48" s="174">
        <v>2.7999999999999998E-4</v>
      </c>
      <c r="S48" s="150">
        <f>ROUND(F48*(R48),3)</f>
        <v>1E-3</v>
      </c>
      <c r="V48" s="175"/>
      <c r="Z48">
        <v>0</v>
      </c>
    </row>
    <row r="49" spans="1:26" ht="24.95" customHeight="1">
      <c r="A49" s="172"/>
      <c r="B49" s="169" t="s">
        <v>140</v>
      </c>
      <c r="C49" s="173" t="s">
        <v>148</v>
      </c>
      <c r="D49" s="169" t="s">
        <v>149</v>
      </c>
      <c r="E49" s="169" t="s">
        <v>134</v>
      </c>
      <c r="F49" s="170">
        <v>1</v>
      </c>
      <c r="G49" s="171">
        <v>0</v>
      </c>
      <c r="H49" s="171"/>
      <c r="I49" s="171">
        <v>0</v>
      </c>
      <c r="J49" s="169">
        <f t="shared" si="9"/>
        <v>8.2799999999999994</v>
      </c>
      <c r="K49" s="1">
        <f t="shared" si="10"/>
        <v>0</v>
      </c>
      <c r="L49" s="1">
        <f>ROUND(F49*(G49),2)</f>
        <v>0</v>
      </c>
      <c r="M49" s="1"/>
      <c r="N49" s="1">
        <v>8.2799999999999994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>
      <c r="A50" s="172"/>
      <c r="B50" s="169" t="s">
        <v>140</v>
      </c>
      <c r="C50" s="173" t="s">
        <v>150</v>
      </c>
      <c r="D50" s="169" t="s">
        <v>151</v>
      </c>
      <c r="E50" s="169" t="s">
        <v>92</v>
      </c>
      <c r="F50" s="170">
        <v>4.20325E-2</v>
      </c>
      <c r="G50" s="171">
        <v>0</v>
      </c>
      <c r="H50" s="171"/>
      <c r="I50" s="171">
        <f t="shared" si="11"/>
        <v>0</v>
      </c>
      <c r="J50" s="169">
        <f t="shared" si="9"/>
        <v>0.89</v>
      </c>
      <c r="K50" s="1">
        <f t="shared" si="10"/>
        <v>0</v>
      </c>
      <c r="L50" s="1">
        <f>ROUND(F50*(G50),2)</f>
        <v>0</v>
      </c>
      <c r="M50" s="1"/>
      <c r="N50" s="1">
        <v>21.19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>
      <c r="A51" s="172"/>
      <c r="B51" s="169" t="s">
        <v>152</v>
      </c>
      <c r="C51" s="173" t="s">
        <v>153</v>
      </c>
      <c r="D51" s="169" t="s">
        <v>154</v>
      </c>
      <c r="E51" s="169" t="s">
        <v>134</v>
      </c>
      <c r="F51" s="170">
        <v>1</v>
      </c>
      <c r="G51" s="171">
        <v>0</v>
      </c>
      <c r="H51" s="171"/>
      <c r="I51" s="171">
        <v>0</v>
      </c>
      <c r="J51" s="169">
        <f t="shared" si="9"/>
        <v>51.25</v>
      </c>
      <c r="K51" s="1">
        <f t="shared" si="10"/>
        <v>0</v>
      </c>
      <c r="L51" s="1"/>
      <c r="M51" s="1">
        <f>ROUND(F51*(G51),2)</f>
        <v>0</v>
      </c>
      <c r="N51" s="1">
        <v>51.25</v>
      </c>
      <c r="O51" s="1"/>
      <c r="P51" s="168">
        <v>1E-3</v>
      </c>
      <c r="Q51" s="174"/>
      <c r="R51" s="174">
        <v>1E-3</v>
      </c>
      <c r="S51" s="150">
        <f>ROUND(F51*(R51),3)</f>
        <v>1E-3</v>
      </c>
      <c r="V51" s="175"/>
      <c r="Z51">
        <v>0</v>
      </c>
    </row>
    <row r="52" spans="1:26" ht="24.95" customHeight="1">
      <c r="A52" s="172"/>
      <c r="B52" s="169" t="s">
        <v>152</v>
      </c>
      <c r="C52" s="173" t="s">
        <v>155</v>
      </c>
      <c r="D52" s="169" t="s">
        <v>156</v>
      </c>
      <c r="E52" s="169" t="s">
        <v>134</v>
      </c>
      <c r="F52" s="170">
        <v>2</v>
      </c>
      <c r="G52" s="171">
        <v>0</v>
      </c>
      <c r="H52" s="171"/>
      <c r="I52" s="171">
        <f t="shared" si="11"/>
        <v>0</v>
      </c>
      <c r="J52" s="169">
        <f t="shared" si="9"/>
        <v>14.98</v>
      </c>
      <c r="K52" s="1">
        <f t="shared" si="10"/>
        <v>0</v>
      </c>
      <c r="L52" s="1"/>
      <c r="M52" s="1">
        <f>ROUND(F52*(G52),2)</f>
        <v>0</v>
      </c>
      <c r="N52" s="1">
        <v>7.49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>
      <c r="A53" s="172"/>
      <c r="B53" s="169" t="s">
        <v>157</v>
      </c>
      <c r="C53" s="173" t="s">
        <v>158</v>
      </c>
      <c r="D53" s="169" t="s">
        <v>159</v>
      </c>
      <c r="E53" s="169" t="s">
        <v>134</v>
      </c>
      <c r="F53" s="170">
        <v>1</v>
      </c>
      <c r="G53" s="171">
        <v>0</v>
      </c>
      <c r="H53" s="171"/>
      <c r="I53" s="171">
        <f t="shared" si="11"/>
        <v>0</v>
      </c>
      <c r="J53" s="169">
        <f t="shared" si="9"/>
        <v>43.08</v>
      </c>
      <c r="K53" s="1">
        <f t="shared" si="10"/>
        <v>0</v>
      </c>
      <c r="L53" s="1"/>
      <c r="M53" s="1">
        <f>ROUND(F53*(G53),2)</f>
        <v>0</v>
      </c>
      <c r="N53" s="1">
        <v>43.08</v>
      </c>
      <c r="O53" s="1"/>
      <c r="P53" s="168">
        <v>1.0999999999999999E-2</v>
      </c>
      <c r="Q53" s="174"/>
      <c r="R53" s="174">
        <v>1.0999999999999999E-2</v>
      </c>
      <c r="S53" s="150">
        <f>ROUND(F53*(R53),3)</f>
        <v>1.0999999999999999E-2</v>
      </c>
      <c r="V53" s="175"/>
      <c r="Z53">
        <v>0</v>
      </c>
    </row>
    <row r="54" spans="1:26" ht="24.95" customHeight="1">
      <c r="A54" s="172"/>
      <c r="B54" s="169" t="s">
        <v>157</v>
      </c>
      <c r="C54" s="173" t="s">
        <v>160</v>
      </c>
      <c r="D54" s="169" t="s">
        <v>161</v>
      </c>
      <c r="E54" s="169" t="s">
        <v>134</v>
      </c>
      <c r="F54" s="170">
        <v>2</v>
      </c>
      <c r="G54" s="171">
        <v>0</v>
      </c>
      <c r="H54" s="171"/>
      <c r="I54" s="171">
        <v>0</v>
      </c>
      <c r="J54" s="169">
        <f t="shared" si="9"/>
        <v>153.1</v>
      </c>
      <c r="K54" s="1">
        <f t="shared" si="10"/>
        <v>0</v>
      </c>
      <c r="L54" s="1"/>
      <c r="M54" s="1">
        <f>ROUND(F54*(G54),2)</f>
        <v>0</v>
      </c>
      <c r="N54" s="1">
        <v>76.55</v>
      </c>
      <c r="O54" s="1"/>
      <c r="P54" s="168">
        <v>1.2E-2</v>
      </c>
      <c r="Q54" s="174"/>
      <c r="R54" s="174">
        <v>1.2E-2</v>
      </c>
      <c r="S54" s="150">
        <f>ROUND(F54*(R54),3)</f>
        <v>2.4E-2</v>
      </c>
      <c r="V54" s="175"/>
      <c r="Z54">
        <v>0</v>
      </c>
    </row>
    <row r="55" spans="1:26">
      <c r="A55" s="150"/>
      <c r="B55" s="150"/>
      <c r="C55" s="150"/>
      <c r="D55" s="150" t="s">
        <v>71</v>
      </c>
      <c r="E55" s="150"/>
      <c r="F55" s="168"/>
      <c r="G55" s="153"/>
      <c r="H55" s="153">
        <f>ROUND((SUM(M45:M54))/1,2)</f>
        <v>0</v>
      </c>
      <c r="I55" s="153">
        <f>ROUND((SUM(I45:I54))/1,2)</f>
        <v>0</v>
      </c>
      <c r="J55" s="150"/>
      <c r="K55" s="150"/>
      <c r="L55" s="150">
        <f>ROUND((SUM(L45:L54))/1,2)</f>
        <v>0</v>
      </c>
      <c r="M55" s="150">
        <f>ROUND((SUM(M45:M54))/1,2)</f>
        <v>0</v>
      </c>
      <c r="N55" s="150"/>
      <c r="O55" s="150"/>
      <c r="P55" s="176">
        <f>ROUND((SUM(P45:P54))/1,2)</f>
        <v>0.03</v>
      </c>
      <c r="Q55" s="147"/>
      <c r="R55" s="147"/>
      <c r="S55" s="176">
        <f>ROUND((SUM(S45:S54))/1,2)</f>
        <v>0.04</v>
      </c>
      <c r="T55" s="147"/>
      <c r="U55" s="147"/>
      <c r="V55" s="147"/>
      <c r="W55" s="147"/>
      <c r="X55" s="147"/>
      <c r="Y55" s="147"/>
      <c r="Z55" s="147"/>
    </row>
    <row r="56" spans="1:26">
      <c r="A56" s="1"/>
      <c r="B56" s="1"/>
      <c r="C56" s="1"/>
      <c r="D56" s="1"/>
      <c r="E56" s="1"/>
      <c r="F56" s="161"/>
      <c r="G56" s="143"/>
      <c r="H56" s="143"/>
      <c r="I56" s="143"/>
      <c r="J56" s="1"/>
      <c r="K56" s="1"/>
      <c r="L56" s="1"/>
      <c r="M56" s="1"/>
      <c r="N56" s="1"/>
      <c r="O56" s="1"/>
      <c r="P56" s="1"/>
      <c r="S56" s="1"/>
    </row>
    <row r="57" spans="1:26">
      <c r="A57" s="150"/>
      <c r="B57" s="150"/>
      <c r="C57" s="150"/>
      <c r="D57" s="150" t="s">
        <v>72</v>
      </c>
      <c r="E57" s="150"/>
      <c r="F57" s="168"/>
      <c r="G57" s="151"/>
      <c r="H57" s="151"/>
      <c r="I57" s="151"/>
      <c r="J57" s="150"/>
      <c r="K57" s="150"/>
      <c r="L57" s="150"/>
      <c r="M57" s="150"/>
      <c r="N57" s="150"/>
      <c r="O57" s="150"/>
      <c r="P57" s="150"/>
      <c r="Q57" s="147"/>
      <c r="R57" s="147"/>
      <c r="S57" s="150"/>
      <c r="T57" s="147"/>
      <c r="U57" s="147"/>
      <c r="V57" s="147"/>
      <c r="W57" s="147"/>
      <c r="X57" s="147"/>
      <c r="Y57" s="147"/>
      <c r="Z57" s="147"/>
    </row>
    <row r="58" spans="1:26" ht="35.1" customHeight="1">
      <c r="A58" s="172"/>
      <c r="B58" s="169" t="s">
        <v>162</v>
      </c>
      <c r="C58" s="173" t="s">
        <v>163</v>
      </c>
      <c r="D58" s="169" t="s">
        <v>164</v>
      </c>
      <c r="E58" s="169" t="s">
        <v>99</v>
      </c>
      <c r="F58" s="170">
        <v>43.533000000000001</v>
      </c>
      <c r="G58" s="171">
        <v>0</v>
      </c>
      <c r="H58" s="171"/>
      <c r="I58" s="171">
        <v>0</v>
      </c>
      <c r="J58" s="169">
        <f>ROUND(F58*(N58),2)</f>
        <v>1193.67</v>
      </c>
      <c r="K58" s="1">
        <f>ROUND(F58*(O58),2)</f>
        <v>0</v>
      </c>
      <c r="L58" s="1">
        <f>ROUND(F58*(G58),2)</f>
        <v>0</v>
      </c>
      <c r="M58" s="1"/>
      <c r="N58" s="1">
        <v>27.42</v>
      </c>
      <c r="O58" s="1"/>
      <c r="P58" s="168">
        <v>1.6549999999999999E-2</v>
      </c>
      <c r="Q58" s="174"/>
      <c r="R58" s="174">
        <v>1.6549999999999999E-2</v>
      </c>
      <c r="S58" s="150">
        <f>ROUND(F58*(R58),3)</f>
        <v>0.72</v>
      </c>
      <c r="V58" s="175"/>
      <c r="Z58">
        <v>0</v>
      </c>
    </row>
    <row r="59" spans="1:26" ht="24.95" customHeight="1">
      <c r="A59" s="172"/>
      <c r="B59" s="169" t="s">
        <v>162</v>
      </c>
      <c r="C59" s="173" t="s">
        <v>165</v>
      </c>
      <c r="D59" s="169" t="s">
        <v>166</v>
      </c>
      <c r="E59" s="169" t="s">
        <v>92</v>
      </c>
      <c r="F59" s="170">
        <v>0.72047114999999995</v>
      </c>
      <c r="G59" s="171">
        <v>0</v>
      </c>
      <c r="H59" s="171"/>
      <c r="I59" s="171">
        <v>0</v>
      </c>
      <c r="J59" s="169">
        <f>ROUND(F59*(N59),2)</f>
        <v>29.15</v>
      </c>
      <c r="K59" s="1">
        <f>ROUND(F59*(O59),2)</f>
        <v>0</v>
      </c>
      <c r="L59" s="1">
        <f>ROUND(F59*(G59),2)</f>
        <v>0</v>
      </c>
      <c r="M59" s="1"/>
      <c r="N59" s="1">
        <v>40.46</v>
      </c>
      <c r="O59" s="1"/>
      <c r="P59" s="161"/>
      <c r="Q59" s="174"/>
      <c r="R59" s="174"/>
      <c r="S59" s="150"/>
      <c r="V59" s="175"/>
      <c r="Z59">
        <v>0</v>
      </c>
    </row>
    <row r="60" spans="1:26">
      <c r="A60" s="150"/>
      <c r="B60" s="150"/>
      <c r="C60" s="150"/>
      <c r="D60" s="150" t="s">
        <v>72</v>
      </c>
      <c r="E60" s="150"/>
      <c r="F60" s="168"/>
      <c r="G60" s="153"/>
      <c r="H60" s="153">
        <f>ROUND((SUM(M57:M59))/1,2)</f>
        <v>0</v>
      </c>
      <c r="I60" s="153">
        <f>ROUND((SUM(I57:I59))/1,2)</f>
        <v>0</v>
      </c>
      <c r="J60" s="150"/>
      <c r="K60" s="150"/>
      <c r="L60" s="150">
        <f>ROUND((SUM(L57:L59))/1,2)</f>
        <v>0</v>
      </c>
      <c r="M60" s="150">
        <f>ROUND((SUM(M57:M59))/1,2)</f>
        <v>0</v>
      </c>
      <c r="N60" s="150"/>
      <c r="O60" s="150"/>
      <c r="P60" s="176">
        <f>ROUND((SUM(P57:P59))/1,2)</f>
        <v>0.02</v>
      </c>
      <c r="Q60" s="147"/>
      <c r="R60" s="147"/>
      <c r="S60" s="176">
        <f>ROUND((SUM(S57:S59))/1,2)</f>
        <v>0.72</v>
      </c>
      <c r="T60" s="147"/>
      <c r="U60" s="147"/>
      <c r="V60" s="147"/>
      <c r="W60" s="147"/>
      <c r="X60" s="147"/>
      <c r="Y60" s="147"/>
      <c r="Z60" s="147"/>
    </row>
    <row r="61" spans="1:26">
      <c r="A61" s="1"/>
      <c r="B61" s="1"/>
      <c r="C61" s="1"/>
      <c r="D61" s="1"/>
      <c r="E61" s="1"/>
      <c r="F61" s="161"/>
      <c r="G61" s="143"/>
      <c r="H61" s="143"/>
      <c r="I61" s="143"/>
      <c r="J61" s="1"/>
      <c r="K61" s="1"/>
      <c r="L61" s="1"/>
      <c r="M61" s="1"/>
      <c r="N61" s="1"/>
      <c r="O61" s="1"/>
      <c r="P61" s="1"/>
      <c r="S61" s="1"/>
    </row>
    <row r="62" spans="1:26">
      <c r="A62" s="150"/>
      <c r="B62" s="150"/>
      <c r="C62" s="150"/>
      <c r="D62" s="150" t="s">
        <v>73</v>
      </c>
      <c r="E62" s="150"/>
      <c r="F62" s="168"/>
      <c r="G62" s="151"/>
      <c r="H62" s="151"/>
      <c r="I62" s="151"/>
      <c r="J62" s="150"/>
      <c r="K62" s="150"/>
      <c r="L62" s="150"/>
      <c r="M62" s="150"/>
      <c r="N62" s="150"/>
      <c r="O62" s="150"/>
      <c r="P62" s="150"/>
      <c r="Q62" s="147"/>
      <c r="R62" s="147"/>
      <c r="S62" s="150"/>
      <c r="T62" s="147"/>
      <c r="U62" s="147"/>
      <c r="V62" s="147"/>
      <c r="W62" s="147"/>
      <c r="X62" s="147"/>
      <c r="Y62" s="147"/>
      <c r="Z62" s="147"/>
    </row>
    <row r="63" spans="1:26" ht="35.1" customHeight="1">
      <c r="A63" s="172"/>
      <c r="B63" s="169" t="s">
        <v>167</v>
      </c>
      <c r="C63" s="173" t="s">
        <v>168</v>
      </c>
      <c r="D63" s="169" t="s">
        <v>169</v>
      </c>
      <c r="E63" s="169" t="s">
        <v>129</v>
      </c>
      <c r="F63" s="170">
        <v>19</v>
      </c>
      <c r="G63" s="171">
        <v>0</v>
      </c>
      <c r="H63" s="171"/>
      <c r="I63" s="171">
        <v>0</v>
      </c>
      <c r="J63" s="169">
        <f>ROUND(F63*(N63),2)</f>
        <v>270.75</v>
      </c>
      <c r="K63" s="1">
        <f>ROUND(F63*(O63),2)</f>
        <v>0</v>
      </c>
      <c r="L63" s="1">
        <f>ROUND(F63*(G63),2)</f>
        <v>0</v>
      </c>
      <c r="M63" s="1"/>
      <c r="N63" s="1">
        <v>14.25</v>
      </c>
      <c r="O63" s="1"/>
      <c r="P63" s="168">
        <v>2.1599999999999999E-4</v>
      </c>
      <c r="Q63" s="174"/>
      <c r="R63" s="174">
        <v>2.1599999999999999E-4</v>
      </c>
      <c r="S63" s="150">
        <f>ROUND(F63*(R63),3)</f>
        <v>4.0000000000000001E-3</v>
      </c>
      <c r="V63" s="175"/>
      <c r="Z63">
        <v>0</v>
      </c>
    </row>
    <row r="64" spans="1:26">
      <c r="A64" s="150"/>
      <c r="B64" s="150"/>
      <c r="C64" s="150"/>
      <c r="D64" s="150" t="s">
        <v>73</v>
      </c>
      <c r="E64" s="150"/>
      <c r="F64" s="168"/>
      <c r="G64" s="153"/>
      <c r="H64" s="153">
        <f>ROUND((SUM(M62:M63))/1,2)</f>
        <v>0</v>
      </c>
      <c r="I64" s="153">
        <f>ROUND((SUM(I62:I63))/1,2)</f>
        <v>0</v>
      </c>
      <c r="J64" s="150"/>
      <c r="K64" s="150"/>
      <c r="L64" s="150">
        <f>ROUND((SUM(L62:L63))/1,2)</f>
        <v>0</v>
      </c>
      <c r="M64" s="150">
        <f>ROUND((SUM(M62:M63))/1,2)</f>
        <v>0</v>
      </c>
      <c r="N64" s="150"/>
      <c r="O64" s="150"/>
      <c r="P64" s="176">
        <f>ROUND((SUM(P62:P63))/1,2)</f>
        <v>0</v>
      </c>
      <c r="Q64" s="147"/>
      <c r="R64" s="147"/>
      <c r="S64" s="176">
        <f>ROUND((SUM(S62:S63))/1,2)</f>
        <v>0</v>
      </c>
      <c r="T64" s="147"/>
      <c r="U64" s="147"/>
      <c r="V64" s="147"/>
      <c r="W64" s="147"/>
      <c r="X64" s="147"/>
      <c r="Y64" s="147"/>
      <c r="Z64" s="147"/>
    </row>
    <row r="65" spans="1:26">
      <c r="A65" s="1"/>
      <c r="B65" s="1"/>
      <c r="C65" s="1"/>
      <c r="D65" s="1"/>
      <c r="E65" s="1"/>
      <c r="F65" s="161"/>
      <c r="G65" s="143"/>
      <c r="H65" s="143"/>
      <c r="I65" s="143"/>
      <c r="J65" s="1"/>
      <c r="K65" s="1"/>
      <c r="L65" s="1"/>
      <c r="M65" s="1"/>
      <c r="N65" s="1"/>
      <c r="O65" s="1"/>
      <c r="P65" s="1"/>
      <c r="S65" s="1"/>
    </row>
    <row r="66" spans="1:26">
      <c r="A66" s="150"/>
      <c r="B66" s="150"/>
      <c r="C66" s="150"/>
      <c r="D66" s="150" t="s">
        <v>74</v>
      </c>
      <c r="E66" s="150"/>
      <c r="F66" s="168"/>
      <c r="G66" s="151"/>
      <c r="H66" s="151"/>
      <c r="I66" s="151"/>
      <c r="J66" s="150"/>
      <c r="K66" s="150"/>
      <c r="L66" s="150"/>
      <c r="M66" s="150"/>
      <c r="N66" s="150"/>
      <c r="O66" s="150"/>
      <c r="P66" s="150"/>
      <c r="Q66" s="147"/>
      <c r="R66" s="147"/>
      <c r="S66" s="150"/>
      <c r="T66" s="147"/>
      <c r="U66" s="147"/>
      <c r="V66" s="147"/>
      <c r="W66" s="147"/>
      <c r="X66" s="147"/>
      <c r="Y66" s="147"/>
      <c r="Z66" s="147"/>
    </row>
    <row r="67" spans="1:26" ht="24.95" customHeight="1">
      <c r="A67" s="172"/>
      <c r="B67" s="169" t="s">
        <v>170</v>
      </c>
      <c r="C67" s="173" t="s">
        <v>171</v>
      </c>
      <c r="D67" s="169" t="s">
        <v>172</v>
      </c>
      <c r="E67" s="169" t="s">
        <v>134</v>
      </c>
      <c r="F67" s="170">
        <v>2</v>
      </c>
      <c r="G67" s="171">
        <v>0</v>
      </c>
      <c r="H67" s="171"/>
      <c r="I67" s="171">
        <v>0</v>
      </c>
      <c r="J67" s="169">
        <f>ROUND(F67*(N67),2)</f>
        <v>16.7</v>
      </c>
      <c r="K67" s="1">
        <f>ROUND(F67*(O67),2)</f>
        <v>0</v>
      </c>
      <c r="L67" s="1">
        <f>ROUND(F67*(G67),2)</f>
        <v>0</v>
      </c>
      <c r="M67" s="1"/>
      <c r="N67" s="1">
        <v>8.35</v>
      </c>
      <c r="O67" s="1"/>
      <c r="P67" s="161"/>
      <c r="Q67" s="174"/>
      <c r="R67" s="174"/>
      <c r="S67" s="150"/>
      <c r="V67" s="175"/>
      <c r="Z67">
        <v>0</v>
      </c>
    </row>
    <row r="68" spans="1:26" ht="35.1" customHeight="1">
      <c r="A68" s="172"/>
      <c r="B68" s="169" t="s">
        <v>173</v>
      </c>
      <c r="C68" s="173" t="s">
        <v>174</v>
      </c>
      <c r="D68" s="169" t="s">
        <v>175</v>
      </c>
      <c r="E68" s="169" t="s">
        <v>134</v>
      </c>
      <c r="F68" s="170">
        <v>1</v>
      </c>
      <c r="G68" s="171">
        <v>0</v>
      </c>
      <c r="H68" s="171"/>
      <c r="I68" s="171">
        <f>ROUND(F68*(G68+H68),2)</f>
        <v>0</v>
      </c>
      <c r="J68" s="169">
        <f>ROUND(F68*(N68),2)</f>
        <v>784</v>
      </c>
      <c r="K68" s="1">
        <f>ROUND(F68*(O68),2)</f>
        <v>0</v>
      </c>
      <c r="L68" s="1">
        <f>ROUND(F68*(G68),2)</f>
        <v>0</v>
      </c>
      <c r="M68" s="1"/>
      <c r="N68" s="1">
        <v>784</v>
      </c>
      <c r="O68" s="1"/>
      <c r="P68" s="168">
        <v>2E-3</v>
      </c>
      <c r="Q68" s="174"/>
      <c r="R68" s="174">
        <v>2E-3</v>
      </c>
      <c r="S68" s="150">
        <f>ROUND(F68*(R68),3)</f>
        <v>2E-3</v>
      </c>
      <c r="V68" s="175"/>
      <c r="Z68">
        <v>0</v>
      </c>
    </row>
    <row r="69" spans="1:26" ht="35.1" customHeight="1">
      <c r="A69" s="172"/>
      <c r="B69" s="169" t="s">
        <v>157</v>
      </c>
      <c r="C69" s="173" t="s">
        <v>176</v>
      </c>
      <c r="D69" s="169" t="s">
        <v>177</v>
      </c>
      <c r="E69" s="169" t="s">
        <v>134</v>
      </c>
      <c r="F69" s="170">
        <v>1</v>
      </c>
      <c r="G69" s="171">
        <v>0</v>
      </c>
      <c r="H69" s="171"/>
      <c r="I69" s="171">
        <v>0</v>
      </c>
      <c r="J69" s="169">
        <f>ROUND(F69*(N69),2)</f>
        <v>511</v>
      </c>
      <c r="K69" s="1">
        <f>ROUND(F69*(O69),2)</f>
        <v>0</v>
      </c>
      <c r="L69" s="1"/>
      <c r="M69" s="1">
        <f>ROUND(F69*(G69),2)</f>
        <v>0</v>
      </c>
      <c r="N69" s="1">
        <v>511</v>
      </c>
      <c r="O69" s="1"/>
      <c r="P69" s="168">
        <v>1.7999999999999999E-2</v>
      </c>
      <c r="Q69" s="174"/>
      <c r="R69" s="174">
        <v>1.7999999999999999E-2</v>
      </c>
      <c r="S69" s="150">
        <f>ROUND(F69*(R69),3)</f>
        <v>1.7999999999999999E-2</v>
      </c>
      <c r="V69" s="175"/>
      <c r="Z69">
        <v>0</v>
      </c>
    </row>
    <row r="70" spans="1:26" ht="35.1" customHeight="1">
      <c r="A70" s="172"/>
      <c r="B70" s="169" t="s">
        <v>157</v>
      </c>
      <c r="C70" s="173" t="s">
        <v>178</v>
      </c>
      <c r="D70" s="169" t="s">
        <v>179</v>
      </c>
      <c r="E70" s="169" t="s">
        <v>134</v>
      </c>
      <c r="F70" s="170">
        <v>1</v>
      </c>
      <c r="G70" s="171">
        <v>0</v>
      </c>
      <c r="H70" s="171"/>
      <c r="I70" s="171">
        <v>0</v>
      </c>
      <c r="J70" s="169">
        <f>ROUND(F70*(N70),2)</f>
        <v>498</v>
      </c>
      <c r="K70" s="1">
        <f>ROUND(F70*(O70),2)</f>
        <v>0</v>
      </c>
      <c r="L70" s="1"/>
      <c r="M70" s="1">
        <f>ROUND(F70*(G70),2)</f>
        <v>0</v>
      </c>
      <c r="N70" s="1">
        <v>498</v>
      </c>
      <c r="O70" s="1"/>
      <c r="P70" s="168">
        <v>0.02</v>
      </c>
      <c r="Q70" s="174"/>
      <c r="R70" s="174">
        <v>0.02</v>
      </c>
      <c r="S70" s="150">
        <f>ROUND(F70*(R70),3)</f>
        <v>0.02</v>
      </c>
      <c r="V70" s="175"/>
      <c r="Z70">
        <v>0</v>
      </c>
    </row>
    <row r="71" spans="1:26">
      <c r="A71" s="150"/>
      <c r="B71" s="150"/>
      <c r="C71" s="150"/>
      <c r="D71" s="150" t="s">
        <v>74</v>
      </c>
      <c r="E71" s="150"/>
      <c r="F71" s="168"/>
      <c r="G71" s="153"/>
      <c r="H71" s="153">
        <f>ROUND((SUM(M66:M70))/1,2)</f>
        <v>0</v>
      </c>
      <c r="I71" s="153">
        <f>SUM(I67:I70)</f>
        <v>0</v>
      </c>
      <c r="J71" s="150"/>
      <c r="K71" s="150"/>
      <c r="L71" s="150">
        <f>ROUND((SUM(L66:L70))/1,2)</f>
        <v>0</v>
      </c>
      <c r="M71" s="150">
        <f>ROUND((SUM(M66:M70))/1,2)</f>
        <v>0</v>
      </c>
      <c r="N71" s="150"/>
      <c r="O71" s="150"/>
      <c r="P71" s="176">
        <f>ROUND((SUM(P66:P70))/1,2)</f>
        <v>0.04</v>
      </c>
      <c r="Q71" s="147"/>
      <c r="R71" s="147"/>
      <c r="S71" s="176">
        <f>ROUND((SUM(S66:S70))/1,2)</f>
        <v>0.04</v>
      </c>
      <c r="T71" s="147"/>
      <c r="U71" s="147"/>
      <c r="V71" s="147"/>
      <c r="W71" s="147"/>
      <c r="X71" s="147"/>
      <c r="Y71" s="147"/>
      <c r="Z71" s="147"/>
    </row>
    <row r="72" spans="1:26">
      <c r="A72" s="1"/>
      <c r="B72" s="1"/>
      <c r="C72" s="1"/>
      <c r="D72" s="1"/>
      <c r="E72" s="1"/>
      <c r="F72" s="161"/>
      <c r="G72" s="143"/>
      <c r="H72" s="143"/>
      <c r="I72" s="143"/>
      <c r="J72" s="1"/>
      <c r="K72" s="1"/>
      <c r="L72" s="1"/>
      <c r="M72" s="1"/>
      <c r="N72" s="1"/>
      <c r="O72" s="1"/>
      <c r="P72" s="1"/>
      <c r="S72" s="1"/>
    </row>
    <row r="73" spans="1:26">
      <c r="A73" s="150"/>
      <c r="B73" s="150"/>
      <c r="C73" s="150"/>
      <c r="D73" s="150" t="s">
        <v>75</v>
      </c>
      <c r="E73" s="150"/>
      <c r="F73" s="168"/>
      <c r="G73" s="151"/>
      <c r="H73" s="151"/>
      <c r="I73" s="151"/>
      <c r="J73" s="150"/>
      <c r="K73" s="150"/>
      <c r="L73" s="150"/>
      <c r="M73" s="150"/>
      <c r="N73" s="150"/>
      <c r="O73" s="150"/>
      <c r="P73" s="150"/>
      <c r="Q73" s="147"/>
      <c r="R73" s="147"/>
      <c r="S73" s="150"/>
      <c r="T73" s="147"/>
      <c r="U73" s="147"/>
      <c r="V73" s="147"/>
      <c r="W73" s="147"/>
      <c r="X73" s="147"/>
      <c r="Y73" s="147"/>
      <c r="Z73" s="147"/>
    </row>
    <row r="74" spans="1:26" ht="24.95" customHeight="1">
      <c r="A74" s="172"/>
      <c r="B74" s="169" t="s">
        <v>180</v>
      </c>
      <c r="C74" s="173" t="s">
        <v>181</v>
      </c>
      <c r="D74" s="169" t="s">
        <v>182</v>
      </c>
      <c r="E74" s="169" t="s">
        <v>129</v>
      </c>
      <c r="F74" s="170">
        <v>6.76</v>
      </c>
      <c r="G74" s="171">
        <v>0</v>
      </c>
      <c r="H74" s="171"/>
      <c r="I74" s="171">
        <v>0</v>
      </c>
      <c r="J74" s="169">
        <f>ROUND(F74*(N74),2)</f>
        <v>55.57</v>
      </c>
      <c r="K74" s="1">
        <f>ROUND(F74*(O74),2)</f>
        <v>0</v>
      </c>
      <c r="L74" s="1">
        <f>ROUND(F74*(G74),2)</f>
        <v>0</v>
      </c>
      <c r="M74" s="1"/>
      <c r="N74" s="1">
        <v>8.2200000000000006</v>
      </c>
      <c r="O74" s="1"/>
      <c r="P74" s="168">
        <v>6.0000000000000002E-5</v>
      </c>
      <c r="Q74" s="174"/>
      <c r="R74" s="174">
        <v>6.0000000000000002E-5</v>
      </c>
      <c r="S74" s="150">
        <f>ROUND(F74*(R74),3)</f>
        <v>0</v>
      </c>
      <c r="V74" s="175"/>
      <c r="Z74">
        <v>0</v>
      </c>
    </row>
    <row r="75" spans="1:26" ht="24.95" customHeight="1">
      <c r="A75" s="172"/>
      <c r="B75" s="169" t="s">
        <v>93</v>
      </c>
      <c r="C75" s="173" t="s">
        <v>183</v>
      </c>
      <c r="D75" s="169" t="s">
        <v>184</v>
      </c>
      <c r="E75" s="169" t="s">
        <v>96</v>
      </c>
      <c r="F75" s="170">
        <v>243.07</v>
      </c>
      <c r="G75" s="171">
        <v>0</v>
      </c>
      <c r="H75" s="171"/>
      <c r="I75" s="171">
        <v>0</v>
      </c>
      <c r="J75" s="169">
        <f>ROUND(F75*(N75),2)</f>
        <v>755.95</v>
      </c>
      <c r="K75" s="1">
        <f>ROUND(F75*(O75),2)</f>
        <v>0</v>
      </c>
      <c r="L75" s="1"/>
      <c r="M75" s="1">
        <f>ROUND(F75*(G75),2)</f>
        <v>0</v>
      </c>
      <c r="N75" s="1">
        <v>3.11</v>
      </c>
      <c r="O75" s="1"/>
      <c r="P75" s="161"/>
      <c r="Q75" s="174"/>
      <c r="R75" s="174"/>
      <c r="S75" s="150"/>
      <c r="V75" s="175"/>
      <c r="Z75">
        <v>0</v>
      </c>
    </row>
    <row r="76" spans="1:26">
      <c r="A76" s="150"/>
      <c r="B76" s="150"/>
      <c r="C76" s="150"/>
      <c r="D76" s="150" t="s">
        <v>75</v>
      </c>
      <c r="E76" s="150"/>
      <c r="F76" s="168"/>
      <c r="G76" s="153"/>
      <c r="H76" s="153"/>
      <c r="I76" s="153">
        <f>ROUND((SUM(I73:I75))/1,2)</f>
        <v>0</v>
      </c>
      <c r="J76" s="150"/>
      <c r="K76" s="150"/>
      <c r="L76" s="150">
        <f>ROUND((SUM(L73:L75))/1,2)</f>
        <v>0</v>
      </c>
      <c r="M76" s="150">
        <f>ROUND((SUM(M73:M75))/1,2)</f>
        <v>0</v>
      </c>
      <c r="N76" s="150"/>
      <c r="O76" s="150"/>
      <c r="P76" s="176"/>
      <c r="S76" s="168">
        <f>ROUND((SUM(S73:S75))/1,2)</f>
        <v>0</v>
      </c>
      <c r="V76">
        <f>ROUND((SUM(V73:V75))/1,2)</f>
        <v>0</v>
      </c>
    </row>
    <row r="77" spans="1:26">
      <c r="A77" s="1"/>
      <c r="B77" s="1"/>
      <c r="C77" s="1"/>
      <c r="D77" s="1"/>
      <c r="E77" s="1"/>
      <c r="F77" s="161"/>
      <c r="G77" s="143"/>
      <c r="H77" s="143"/>
      <c r="I77" s="143"/>
      <c r="J77" s="1"/>
      <c r="K77" s="1"/>
      <c r="L77" s="1"/>
      <c r="M77" s="1"/>
      <c r="N77" s="1"/>
      <c r="O77" s="1"/>
      <c r="P77" s="1"/>
      <c r="S77" s="1"/>
    </row>
    <row r="78" spans="1:26">
      <c r="A78" s="150"/>
      <c r="B78" s="150"/>
      <c r="C78" s="150"/>
      <c r="D78" s="2" t="s">
        <v>70</v>
      </c>
      <c r="E78" s="150"/>
      <c r="F78" s="168"/>
      <c r="G78" s="153"/>
      <c r="H78" s="153">
        <f>ROUND((SUM(M44:M77))/2,2)</f>
        <v>0</v>
      </c>
      <c r="I78" s="153">
        <f>ROUND((SUM(I44:I77))/2,2)</f>
        <v>0</v>
      </c>
      <c r="J78" s="150"/>
      <c r="K78" s="150"/>
      <c r="L78" s="150">
        <f>ROUND((SUM(L44:L77))/2,2)</f>
        <v>0</v>
      </c>
      <c r="M78" s="150">
        <f>ROUND((SUM(M44:M77))/2,2)</f>
        <v>0</v>
      </c>
      <c r="N78" s="150"/>
      <c r="O78" s="150"/>
      <c r="P78" s="176"/>
      <c r="S78" s="176">
        <f>ROUND((SUM(S44:S77))/2,2)</f>
        <v>0.8</v>
      </c>
      <c r="V78">
        <f>ROUND((SUM(V44:V77))/2,2)</f>
        <v>0</v>
      </c>
    </row>
    <row r="79" spans="1:26">
      <c r="A79" s="177"/>
      <c r="B79" s="177"/>
      <c r="C79" s="177"/>
      <c r="D79" s="177" t="s">
        <v>76</v>
      </c>
      <c r="E79" s="177"/>
      <c r="F79" s="178"/>
      <c r="G79" s="179"/>
      <c r="H79" s="179">
        <f>ROUND((SUM(M9:M78))/3,2)</f>
        <v>0</v>
      </c>
      <c r="I79" s="179">
        <f>I78+I42</f>
        <v>0</v>
      </c>
      <c r="J79" s="177"/>
      <c r="K79" s="177">
        <f>ROUND((SUM(K9:K78))/3,2)</f>
        <v>0</v>
      </c>
      <c r="L79" s="177">
        <f>ROUND((SUM(L9:L78))/3,2)</f>
        <v>0</v>
      </c>
      <c r="M79" s="177">
        <f>ROUND((SUM(M9:M78))/3,2)</f>
        <v>0</v>
      </c>
      <c r="N79" s="177"/>
      <c r="O79" s="177"/>
      <c r="P79" s="178"/>
      <c r="Q79" s="180"/>
      <c r="R79" s="180"/>
      <c r="S79" s="195">
        <f>ROUND((SUM(S9:S78))/3,2)</f>
        <v>14.1</v>
      </c>
      <c r="T79" s="180"/>
      <c r="U79" s="180"/>
      <c r="V79" s="180">
        <f>ROUND((SUM(V9:V78))/3,2)</f>
        <v>0</v>
      </c>
      <c r="Z79">
        <f>(SUM(Z9:Z78))</f>
        <v>0</v>
      </c>
    </row>
  </sheetData>
  <mergeCells count="3">
    <mergeCell ref="B1:H1"/>
    <mergeCell ref="B2:H2"/>
    <mergeCell ref="B3:H3"/>
  </mergeCells>
  <printOptions horizontalCentered="1" gridLines="1"/>
  <pageMargins left="0.70866141732283472" right="0" top="0.74803149606299213" bottom="0.74803149606299213" header="0.31496062992125984" footer="0.31496062992125984"/>
  <pageSetup paperSize="9" orientation="landscape" r:id="rId1"/>
  <headerFooter>
    <oddHeader>&amp;C&amp;"-,Tučné"Výkaz výmer - Rekonštrukcia Hasičskej zbrojnice Soľ / Vlastný - dodávateľské práce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workbookViewId="0">
      <selection activeCell="AA11" sqref="AA11"/>
    </sheetView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206" t="s">
        <v>1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>
      <c r="A3" s="11"/>
      <c r="B3" s="34" t="s">
        <v>185</v>
      </c>
      <c r="C3" s="35"/>
      <c r="D3" s="36"/>
      <c r="E3" s="36"/>
      <c r="F3" s="36"/>
      <c r="G3" s="16"/>
      <c r="H3" s="16"/>
      <c r="I3" s="37" t="s">
        <v>15</v>
      </c>
      <c r="J3" s="30"/>
    </row>
    <row r="4" spans="1:23" ht="18" customHeight="1">
      <c r="A4" s="11"/>
      <c r="B4" s="22"/>
      <c r="C4" s="19"/>
      <c r="D4" s="16"/>
      <c r="E4" s="16"/>
      <c r="F4" s="16"/>
      <c r="G4" s="16"/>
      <c r="H4" s="16"/>
      <c r="I4" s="37" t="s">
        <v>17</v>
      </c>
      <c r="J4" s="30"/>
    </row>
    <row r="5" spans="1:23" ht="18" customHeight="1" thickBot="1">
      <c r="A5" s="11"/>
      <c r="B5" s="38" t="s">
        <v>18</v>
      </c>
      <c r="C5" s="19"/>
      <c r="D5" s="16"/>
      <c r="E5" s="16"/>
      <c r="F5" s="39" t="s">
        <v>302</v>
      </c>
      <c r="G5" s="16"/>
      <c r="H5" s="16"/>
      <c r="I5" s="37" t="s">
        <v>20</v>
      </c>
      <c r="J5" s="40" t="s">
        <v>21</v>
      </c>
    </row>
    <row r="6" spans="1:23" ht="20.100000000000001" customHeight="1" thickTop="1">
      <c r="A6" s="11"/>
      <c r="B6" s="200" t="s">
        <v>22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>
      <c r="A7" s="11"/>
      <c r="B7" s="49" t="s">
        <v>25</v>
      </c>
      <c r="C7" s="42"/>
      <c r="D7" s="17"/>
      <c r="E7" s="17"/>
      <c r="F7" s="17"/>
      <c r="G7" s="50" t="s">
        <v>26</v>
      </c>
      <c r="H7" s="17"/>
      <c r="I7" s="28"/>
      <c r="J7" s="43"/>
    </row>
    <row r="8" spans="1:23" ht="20.100000000000001" customHeight="1">
      <c r="A8" s="11"/>
      <c r="B8" s="203" t="s">
        <v>23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>
      <c r="A9" s="11"/>
      <c r="B9" s="38" t="s">
        <v>25</v>
      </c>
      <c r="C9" s="19"/>
      <c r="D9" s="16"/>
      <c r="E9" s="16"/>
      <c r="F9" s="16"/>
      <c r="G9" s="39" t="s">
        <v>26</v>
      </c>
      <c r="H9" s="16"/>
      <c r="I9" s="27"/>
      <c r="J9" s="30"/>
    </row>
    <row r="10" spans="1:23" ht="20.100000000000001" customHeight="1">
      <c r="A10" s="11"/>
      <c r="B10" s="203" t="s">
        <v>24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>
      <c r="A11" s="11"/>
      <c r="B11" s="38" t="s">
        <v>25</v>
      </c>
      <c r="C11" s="19"/>
      <c r="D11" s="16"/>
      <c r="E11" s="16"/>
      <c r="F11" s="16"/>
      <c r="G11" s="39" t="s">
        <v>26</v>
      </c>
      <c r="H11" s="16"/>
      <c r="I11" s="27"/>
      <c r="J11" s="30"/>
    </row>
    <row r="12" spans="1:23" ht="18" customHeight="1" thickTop="1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>
      <c r="A15" s="11"/>
      <c r="B15" s="83" t="s">
        <v>27</v>
      </c>
      <c r="C15" s="84" t="s">
        <v>6</v>
      </c>
      <c r="D15" s="84" t="s">
        <v>54</v>
      </c>
      <c r="E15" s="85" t="s">
        <v>55</v>
      </c>
      <c r="F15" s="97" t="s">
        <v>56</v>
      </c>
      <c r="G15" s="51" t="s">
        <v>32</v>
      </c>
      <c r="H15" s="54" t="s">
        <v>33</v>
      </c>
      <c r="I15" s="26"/>
      <c r="J15" s="48"/>
    </row>
    <row r="16" spans="1:23" ht="18" customHeight="1">
      <c r="A16" s="11"/>
      <c r="B16" s="86">
        <v>1</v>
      </c>
      <c r="C16" s="87" t="s">
        <v>28</v>
      </c>
      <c r="D16" s="88">
        <f>'Rekap 14322'!B15</f>
        <v>0</v>
      </c>
      <c r="E16" s="89">
        <f>'Rekap 14322'!C15</f>
        <v>0</v>
      </c>
      <c r="F16" s="98">
        <f>'Rekap 14322'!D15</f>
        <v>0</v>
      </c>
      <c r="G16" s="52">
        <v>6</v>
      </c>
      <c r="H16" s="107" t="s">
        <v>34</v>
      </c>
      <c r="I16" s="121"/>
      <c r="J16" s="118">
        <v>0</v>
      </c>
    </row>
    <row r="17" spans="1:26" ht="18" customHeight="1">
      <c r="A17" s="11"/>
      <c r="B17" s="59">
        <v>2</v>
      </c>
      <c r="C17" s="63" t="s">
        <v>29</v>
      </c>
      <c r="D17" s="70">
        <f>'Rekap 14322'!B24</f>
        <v>0</v>
      </c>
      <c r="E17" s="68">
        <f>'Rekap 14322'!C24</f>
        <v>0</v>
      </c>
      <c r="F17" s="73">
        <f>'Rekap 14322'!D24</f>
        <v>0</v>
      </c>
      <c r="G17" s="53">
        <v>7</v>
      </c>
      <c r="H17" s="108" t="s">
        <v>35</v>
      </c>
      <c r="I17" s="121"/>
      <c r="J17" s="119">
        <f>'SO 14322'!Z90</f>
        <v>0</v>
      </c>
    </row>
    <row r="18" spans="1:26" ht="18" customHeight="1">
      <c r="A18" s="11"/>
      <c r="B18" s="60">
        <v>3</v>
      </c>
      <c r="C18" s="64" t="s">
        <v>30</v>
      </c>
      <c r="D18" s="71"/>
      <c r="E18" s="69"/>
      <c r="F18" s="74"/>
      <c r="G18" s="53">
        <v>8</v>
      </c>
      <c r="H18" s="108" t="s">
        <v>36</v>
      </c>
      <c r="I18" s="121"/>
      <c r="J18" s="119">
        <v>0</v>
      </c>
    </row>
    <row r="19" spans="1:26" ht="18" customHeight="1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>
      <c r="A20" s="11"/>
      <c r="B20" s="60">
        <v>5</v>
      </c>
      <c r="C20" s="66" t="s">
        <v>31</v>
      </c>
      <c r="D20" s="72"/>
      <c r="E20" s="92"/>
      <c r="F20" s="99">
        <f>SUM(F16:F19)</f>
        <v>0</v>
      </c>
      <c r="G20" s="53">
        <v>10</v>
      </c>
      <c r="H20" s="108" t="s">
        <v>31</v>
      </c>
      <c r="I20" s="123"/>
      <c r="J20" s="91">
        <f>SUM(J16:J19)</f>
        <v>0</v>
      </c>
    </row>
    <row r="21" spans="1:26" ht="18" customHeight="1" thickTop="1">
      <c r="A21" s="11"/>
      <c r="B21" s="57" t="s">
        <v>44</v>
      </c>
      <c r="C21" s="61" t="s">
        <v>7</v>
      </c>
      <c r="D21" s="67"/>
      <c r="E21" s="18"/>
      <c r="F21" s="90"/>
      <c r="G21" s="57" t="s">
        <v>50</v>
      </c>
      <c r="H21" s="54" t="s">
        <v>7</v>
      </c>
      <c r="I21" s="28"/>
      <c r="J21" s="124"/>
    </row>
    <row r="22" spans="1:26" ht="18" customHeight="1">
      <c r="A22" s="11"/>
      <c r="B22" s="52">
        <v>11</v>
      </c>
      <c r="C22" s="55" t="s">
        <v>45</v>
      </c>
      <c r="D22" s="79"/>
      <c r="E22" s="81" t="s">
        <v>48</v>
      </c>
      <c r="F22" s="73">
        <f>((F16*U22*0)+(F17*V22*0)+(F18*W22*0))/100</f>
        <v>0</v>
      </c>
      <c r="G22" s="52">
        <v>16</v>
      </c>
      <c r="H22" s="107" t="s">
        <v>51</v>
      </c>
      <c r="I22" s="122" t="s">
        <v>48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53">
        <v>12</v>
      </c>
      <c r="C23" s="56" t="s">
        <v>46</v>
      </c>
      <c r="D23" s="58"/>
      <c r="E23" s="81" t="s">
        <v>49</v>
      </c>
      <c r="F23" s="74">
        <f>((F16*U23*0)+(F17*V23*0)+(F18*W23*0))/100</f>
        <v>0</v>
      </c>
      <c r="G23" s="53">
        <v>17</v>
      </c>
      <c r="H23" s="108" t="s">
        <v>52</v>
      </c>
      <c r="I23" s="122" t="s">
        <v>48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53">
        <v>13</v>
      </c>
      <c r="C24" s="56" t="s">
        <v>47</v>
      </c>
      <c r="D24" s="58"/>
      <c r="E24" s="81" t="s">
        <v>48</v>
      </c>
      <c r="F24" s="74">
        <f>((F16*U24*0)+(F17*V24*0)+(F18*W24*0))/100</f>
        <v>0</v>
      </c>
      <c r="G24" s="53">
        <v>18</v>
      </c>
      <c r="H24" s="108" t="s">
        <v>53</v>
      </c>
      <c r="I24" s="122" t="s">
        <v>49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31</v>
      </c>
      <c r="I26" s="123"/>
      <c r="J26" s="91">
        <f>SUM(J22:J25)+SUM(F22:F25)</f>
        <v>0</v>
      </c>
    </row>
    <row r="27" spans="1:26" ht="18" customHeight="1" thickTop="1">
      <c r="A27" s="11"/>
      <c r="B27" s="93"/>
      <c r="C27" s="135" t="s">
        <v>59</v>
      </c>
      <c r="D27" s="128"/>
      <c r="E27" s="94"/>
      <c r="F27" s="29"/>
      <c r="G27" s="101" t="s">
        <v>37</v>
      </c>
      <c r="H27" s="96" t="s">
        <v>38</v>
      </c>
      <c r="I27" s="28"/>
      <c r="J27" s="31"/>
    </row>
    <row r="28" spans="1:26" ht="18" customHeight="1">
      <c r="A28" s="11"/>
      <c r="B28" s="25"/>
      <c r="C28" s="126"/>
      <c r="D28" s="129"/>
      <c r="E28" s="21"/>
      <c r="F28" s="11"/>
      <c r="G28" s="102">
        <v>21</v>
      </c>
      <c r="H28" s="106" t="s">
        <v>39</v>
      </c>
      <c r="I28" s="114"/>
      <c r="J28" s="110">
        <f>F20+J20+F26+J26</f>
        <v>0</v>
      </c>
    </row>
    <row r="29" spans="1:26" ht="18" customHeight="1">
      <c r="A29" s="11"/>
      <c r="B29" s="75"/>
      <c r="C29" s="127"/>
      <c r="D29" s="130"/>
      <c r="E29" s="21"/>
      <c r="F29" s="11"/>
      <c r="G29" s="52">
        <v>22</v>
      </c>
      <c r="H29" s="107" t="s">
        <v>40</v>
      </c>
      <c r="I29" s="115">
        <f>J28-SUM('SO 14322'!K9:'SO 14322'!K89)</f>
        <v>0</v>
      </c>
      <c r="J29" s="111">
        <f>ROUND(((ROUND(I29,2)*20)*1/100),2)</f>
        <v>0</v>
      </c>
    </row>
    <row r="30" spans="1:26" ht="18" customHeight="1">
      <c r="A30" s="11"/>
      <c r="B30" s="22"/>
      <c r="C30" s="117"/>
      <c r="D30" s="121"/>
      <c r="E30" s="21"/>
      <c r="F30" s="11"/>
      <c r="G30" s="53">
        <v>23</v>
      </c>
      <c r="H30" s="108" t="s">
        <v>41</v>
      </c>
      <c r="I30" s="81">
        <f>SUM('SO 14322'!K9:'SO 14322'!K89)</f>
        <v>0</v>
      </c>
      <c r="J30" s="112">
        <f>ROUND(((ROUND(I30,2)*0)/100),2)</f>
        <v>0</v>
      </c>
    </row>
    <row r="31" spans="1:26" ht="18" customHeight="1">
      <c r="A31" s="11"/>
      <c r="B31" s="23"/>
      <c r="C31" s="131"/>
      <c r="D31" s="132"/>
      <c r="E31" s="21"/>
      <c r="F31" s="11"/>
      <c r="G31" s="102">
        <v>24</v>
      </c>
      <c r="H31" s="106" t="s">
        <v>42</v>
      </c>
      <c r="I31" s="105"/>
      <c r="J31" s="125">
        <f>SUM(J28:J30)</f>
        <v>0</v>
      </c>
    </row>
    <row r="32" spans="1:26" ht="18" customHeight="1" thickBot="1">
      <c r="A32" s="11"/>
      <c r="B32" s="41"/>
      <c r="C32" s="109"/>
      <c r="D32" s="116"/>
      <c r="E32" s="76"/>
      <c r="F32" s="77"/>
      <c r="G32" s="52" t="s">
        <v>43</v>
      </c>
      <c r="H32" s="109"/>
      <c r="I32" s="116"/>
      <c r="J32" s="113"/>
    </row>
    <row r="33" spans="1:10" ht="18" customHeight="1" thickTop="1">
      <c r="A33" s="11"/>
      <c r="B33" s="93"/>
      <c r="C33" s="94"/>
      <c r="D33" s="133" t="s">
        <v>57</v>
      </c>
      <c r="E33" s="15"/>
      <c r="F33" s="95"/>
      <c r="G33" s="103">
        <v>26</v>
      </c>
      <c r="H33" s="134" t="s">
        <v>58</v>
      </c>
      <c r="I33" s="29"/>
      <c r="J33" s="104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activeCell="E1" sqref="E1"/>
    </sheetView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4" customHeight="1">
      <c r="A1" s="209" t="s">
        <v>22</v>
      </c>
      <c r="B1" s="210"/>
      <c r="C1" s="210"/>
      <c r="D1" s="211"/>
      <c r="E1" s="138"/>
      <c r="F1" s="137"/>
      <c r="W1">
        <v>30.126000000000001</v>
      </c>
    </row>
    <row r="2" spans="1:26" ht="20.100000000000001" customHeight="1">
      <c r="A2" s="209" t="s">
        <v>22</v>
      </c>
      <c r="B2" s="210"/>
      <c r="C2" s="210"/>
      <c r="D2" s="211"/>
      <c r="E2" s="138" t="s">
        <v>17</v>
      </c>
      <c r="F2" s="137"/>
    </row>
    <row r="3" spans="1:26" ht="20.100000000000001" customHeight="1">
      <c r="A3" s="209" t="s">
        <v>24</v>
      </c>
      <c r="B3" s="210"/>
      <c r="C3" s="210"/>
      <c r="D3" s="211"/>
      <c r="E3" s="138" t="s">
        <v>63</v>
      </c>
      <c r="F3" s="137"/>
    </row>
    <row r="4" spans="1:26" ht="21.75" customHeight="1">
      <c r="A4" s="139" t="s">
        <v>1</v>
      </c>
      <c r="B4" s="136"/>
      <c r="C4" s="136"/>
      <c r="D4" s="136"/>
      <c r="E4" s="136"/>
      <c r="F4" s="136"/>
    </row>
    <row r="5" spans="1:26" ht="21" customHeight="1">
      <c r="A5" s="139" t="s">
        <v>185</v>
      </c>
      <c r="B5" s="136"/>
      <c r="C5" s="136"/>
      <c r="D5" s="136"/>
      <c r="E5" s="136"/>
      <c r="F5" s="136"/>
    </row>
    <row r="6" spans="1:26">
      <c r="A6" s="136"/>
      <c r="B6" s="136"/>
      <c r="C6" s="136"/>
      <c r="D6" s="136"/>
      <c r="E6" s="136"/>
      <c r="F6" s="136"/>
    </row>
    <row r="7" spans="1:26">
      <c r="A7" s="136"/>
      <c r="B7" s="136"/>
      <c r="C7" s="136"/>
      <c r="D7" s="136"/>
      <c r="E7" s="136"/>
      <c r="F7" s="136"/>
    </row>
    <row r="8" spans="1:26">
      <c r="A8" s="140" t="s">
        <v>64</v>
      </c>
      <c r="B8" s="136"/>
      <c r="C8" s="136"/>
      <c r="D8" s="136"/>
      <c r="E8" s="136"/>
      <c r="F8" s="136"/>
    </row>
    <row r="9" spans="1:26">
      <c r="A9" s="141" t="s">
        <v>60</v>
      </c>
      <c r="B9" s="141" t="s">
        <v>54</v>
      </c>
      <c r="C9" s="141" t="s">
        <v>55</v>
      </c>
      <c r="D9" s="141" t="s">
        <v>31</v>
      </c>
      <c r="E9" s="141" t="s">
        <v>61</v>
      </c>
      <c r="F9" s="141" t="s">
        <v>62</v>
      </c>
    </row>
    <row r="10" spans="1:26">
      <c r="A10" s="148" t="s">
        <v>65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>
      <c r="A11" s="150" t="s">
        <v>66</v>
      </c>
      <c r="B11" s="151">
        <f>'SO 14322'!L13</f>
        <v>0</v>
      </c>
      <c r="C11" s="151">
        <f>'SO 14322'!M13</f>
        <v>0</v>
      </c>
      <c r="D11" s="151">
        <f>'SO 14322'!I13</f>
        <v>0</v>
      </c>
      <c r="E11" s="152">
        <f>'SO 14322'!P13</f>
        <v>1.5</v>
      </c>
      <c r="F11" s="152">
        <f>'SO 14322'!S13</f>
        <v>0.18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>
      <c r="A12" s="150" t="s">
        <v>67</v>
      </c>
      <c r="B12" s="151">
        <f>'SO 14322'!L22</f>
        <v>0</v>
      </c>
      <c r="C12" s="151">
        <f>'SO 14322'!M22</f>
        <v>0</v>
      </c>
      <c r="D12" s="151">
        <f>'SO 14322'!I22</f>
        <v>0</v>
      </c>
      <c r="E12" s="152">
        <f>'SO 14322'!P22</f>
        <v>0.06</v>
      </c>
      <c r="F12" s="152">
        <f>'SO 14322'!S22</f>
        <v>0.28000000000000003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>
      <c r="A13" s="150" t="s">
        <v>68</v>
      </c>
      <c r="B13" s="151">
        <f>'SO 14322'!L39</f>
        <v>0</v>
      </c>
      <c r="C13" s="151">
        <f>'SO 14322'!M39</f>
        <v>0</v>
      </c>
      <c r="D13" s="151">
        <f>'SO 14322'!I39</f>
        <v>0</v>
      </c>
      <c r="E13" s="152">
        <f>'SO 14322'!P39</f>
        <v>0.01</v>
      </c>
      <c r="F13" s="152">
        <f>'SO 14322'!S39</f>
        <v>0.01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>
      <c r="A14" s="150" t="s">
        <v>69</v>
      </c>
      <c r="B14" s="151">
        <f>'SO 14322'!L43</f>
        <v>0</v>
      </c>
      <c r="C14" s="151">
        <f>'SO 14322'!M43</f>
        <v>0</v>
      </c>
      <c r="D14" s="151">
        <f>'SO 14322'!I43</f>
        <v>0</v>
      </c>
      <c r="E14" s="152">
        <f>'SO 14322'!P43</f>
        <v>0</v>
      </c>
      <c r="F14" s="152">
        <f>'SO 14322'!S43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>
      <c r="A15" s="2" t="s">
        <v>65</v>
      </c>
      <c r="B15" s="153">
        <f>'SO 14322'!L45</f>
        <v>0</v>
      </c>
      <c r="C15" s="153">
        <f>'SO 14322'!M45</f>
        <v>0</v>
      </c>
      <c r="D15" s="153">
        <f>'SO 14322'!I45</f>
        <v>0</v>
      </c>
      <c r="E15" s="154">
        <f>'SO 14322'!P45</f>
        <v>1.57</v>
      </c>
      <c r="F15" s="154">
        <f>'SO 14322'!S45</f>
        <v>0.47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>
      <c r="A16" s="1"/>
      <c r="B16" s="143"/>
      <c r="C16" s="143"/>
      <c r="D16" s="143"/>
      <c r="E16" s="142"/>
      <c r="F16" s="142"/>
    </row>
    <row r="17" spans="1:26">
      <c r="A17" s="2" t="s">
        <v>70</v>
      </c>
      <c r="B17" s="153"/>
      <c r="C17" s="151"/>
      <c r="D17" s="151"/>
      <c r="E17" s="152"/>
      <c r="F17" s="152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>
      <c r="A18" s="150" t="s">
        <v>186</v>
      </c>
      <c r="B18" s="151">
        <f>'SO 14322'!L55</f>
        <v>0</v>
      </c>
      <c r="C18" s="151">
        <f>'SO 14322'!M55</f>
        <v>0</v>
      </c>
      <c r="D18" s="151">
        <f>'SO 14322'!I55</f>
        <v>0</v>
      </c>
      <c r="E18" s="152">
        <f>'SO 14322'!P55</f>
        <v>0.02</v>
      </c>
      <c r="F18" s="152">
        <f>'SO 14322'!S55</f>
        <v>0.79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>
      <c r="A19" s="150" t="s">
        <v>73</v>
      </c>
      <c r="B19" s="151">
        <f>'SO 14322'!L59</f>
        <v>0</v>
      </c>
      <c r="C19" s="151">
        <f>'SO 14322'!M59</f>
        <v>0</v>
      </c>
      <c r="D19" s="151">
        <f>'SO 14322'!I59</f>
        <v>0</v>
      </c>
      <c r="E19" s="152">
        <f>'SO 14322'!P59</f>
        <v>0</v>
      </c>
      <c r="F19" s="152">
        <f>'SO 14322'!S59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>
      <c r="A20" s="150" t="s">
        <v>74</v>
      </c>
      <c r="B20" s="151">
        <f>'SO 14322'!L66</f>
        <v>0</v>
      </c>
      <c r="C20" s="151">
        <f>'SO 14322'!M66</f>
        <v>0</v>
      </c>
      <c r="D20" s="151">
        <f>'SO 14322'!I66</f>
        <v>0</v>
      </c>
      <c r="E20" s="152">
        <f>'SO 14322'!P66</f>
        <v>0</v>
      </c>
      <c r="F20" s="152">
        <f>'SO 14322'!S66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>
      <c r="A21" s="150" t="s">
        <v>187</v>
      </c>
      <c r="B21" s="151">
        <f>'SO 14322'!L72</f>
        <v>0</v>
      </c>
      <c r="C21" s="151">
        <f>'SO 14322'!M72</f>
        <v>0</v>
      </c>
      <c r="D21" s="151">
        <f>'SO 14322'!I72</f>
        <v>0</v>
      </c>
      <c r="E21" s="152">
        <f>'SO 14322'!P72</f>
        <v>0</v>
      </c>
      <c r="F21" s="152">
        <f>'SO 14322'!S72</f>
        <v>0.02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>
      <c r="A22" s="150" t="s">
        <v>188</v>
      </c>
      <c r="B22" s="151">
        <f>'SO 14322'!L78</f>
        <v>0</v>
      </c>
      <c r="C22" s="151">
        <f>'SO 14322'!M78</f>
        <v>0</v>
      </c>
      <c r="D22" s="151">
        <f>'SO 14322'!I78</f>
        <v>0</v>
      </c>
      <c r="E22" s="152">
        <f>'SO 14322'!P78</f>
        <v>0.02</v>
      </c>
      <c r="F22" s="152">
        <f>'SO 14322'!S78</f>
        <v>0.43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>
      <c r="A23" s="150" t="s">
        <v>189</v>
      </c>
      <c r="B23" s="151">
        <f>'SO 14322'!L87</f>
        <v>0</v>
      </c>
      <c r="C23" s="151">
        <f>'SO 14322'!M87</f>
        <v>0</v>
      </c>
      <c r="D23" s="151">
        <f>'SO 14322'!I87</f>
        <v>0</v>
      </c>
      <c r="E23" s="152">
        <f>'SO 14322'!P87</f>
        <v>0</v>
      </c>
      <c r="F23" s="152">
        <f>'SO 14322'!S87</f>
        <v>0.6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>
      <c r="A24" s="2" t="s">
        <v>70</v>
      </c>
      <c r="B24" s="153">
        <f>'SO 14322'!L89</f>
        <v>0</v>
      </c>
      <c r="C24" s="153">
        <f>'SO 14322'!M89</f>
        <v>0</v>
      </c>
      <c r="D24" s="153">
        <f>'SO 14322'!I89</f>
        <v>0</v>
      </c>
      <c r="E24" s="154">
        <f>'SO 14322'!S89</f>
        <v>1.83</v>
      </c>
      <c r="F24" s="154">
        <f>'SO 14322'!V89</f>
        <v>0.01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>
      <c r="A25" s="1"/>
      <c r="B25" s="143"/>
      <c r="C25" s="143"/>
      <c r="D25" s="143"/>
      <c r="E25" s="142"/>
      <c r="F25" s="142"/>
    </row>
    <row r="26" spans="1:26">
      <c r="A26" s="2" t="s">
        <v>76</v>
      </c>
      <c r="B26" s="153">
        <f>'SO 14322'!L90</f>
        <v>0</v>
      </c>
      <c r="C26" s="153">
        <f>'SO 14322'!M90</f>
        <v>0</v>
      </c>
      <c r="D26" s="153">
        <f>'SO 14322'!I90</f>
        <v>0</v>
      </c>
      <c r="E26" s="154">
        <f>'SO 14322'!S90</f>
        <v>2.2999999999999998</v>
      </c>
      <c r="F26" s="154">
        <f>'SO 14322'!V90</f>
        <v>0.23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>
      <c r="A27" s="1"/>
      <c r="B27" s="143"/>
      <c r="C27" s="143"/>
      <c r="D27" s="143"/>
      <c r="E27" s="142"/>
      <c r="F27" s="142"/>
    </row>
    <row r="28" spans="1:26">
      <c r="A28" s="1"/>
      <c r="B28" s="143"/>
      <c r="C28" s="143"/>
      <c r="D28" s="143"/>
      <c r="E28" s="142"/>
      <c r="F28" s="142"/>
    </row>
    <row r="29" spans="1:26">
      <c r="A29" s="1"/>
      <c r="B29" s="143"/>
      <c r="C29" s="143"/>
      <c r="D29" s="143"/>
      <c r="E29" s="142"/>
      <c r="F29" s="142"/>
    </row>
    <row r="30" spans="1:26">
      <c r="A30" s="1"/>
      <c r="B30" s="143"/>
      <c r="C30" s="143"/>
      <c r="D30" s="143"/>
      <c r="E30" s="142"/>
      <c r="F30" s="142"/>
    </row>
    <row r="31" spans="1:26">
      <c r="A31" s="1"/>
      <c r="B31" s="143"/>
      <c r="C31" s="143"/>
      <c r="D31" s="143"/>
      <c r="E31" s="142"/>
      <c r="F31" s="142"/>
    </row>
    <row r="32" spans="1:26">
      <c r="A32" s="1"/>
      <c r="B32" s="143"/>
      <c r="C32" s="143"/>
      <c r="D32" s="143"/>
      <c r="E32" s="142"/>
      <c r="F32" s="142"/>
    </row>
    <row r="33" spans="1:6">
      <c r="A33" s="1"/>
      <c r="B33" s="143"/>
      <c r="C33" s="143"/>
      <c r="D33" s="143"/>
      <c r="E33" s="142"/>
      <c r="F33" s="142"/>
    </row>
    <row r="34" spans="1:6">
      <c r="A34" s="1"/>
      <c r="B34" s="143"/>
      <c r="C34" s="143"/>
      <c r="D34" s="143"/>
      <c r="E34" s="142"/>
      <c r="F34" s="142"/>
    </row>
    <row r="35" spans="1:6">
      <c r="A35" s="1"/>
      <c r="B35" s="143"/>
      <c r="C35" s="143"/>
      <c r="D35" s="143"/>
      <c r="E35" s="142"/>
      <c r="F35" s="142"/>
    </row>
    <row r="36" spans="1:6">
      <c r="A36" s="1"/>
      <c r="B36" s="143"/>
      <c r="C36" s="143"/>
      <c r="D36" s="143"/>
      <c r="E36" s="142"/>
      <c r="F36" s="142"/>
    </row>
    <row r="37" spans="1:6">
      <c r="A37" s="1"/>
      <c r="B37" s="143"/>
      <c r="C37" s="143"/>
      <c r="D37" s="143"/>
      <c r="E37" s="142"/>
      <c r="F37" s="142"/>
    </row>
    <row r="38" spans="1:6">
      <c r="A38" s="1"/>
      <c r="B38" s="143"/>
      <c r="C38" s="143"/>
      <c r="D38" s="143"/>
      <c r="E38" s="142"/>
      <c r="F38" s="142"/>
    </row>
    <row r="39" spans="1:6">
      <c r="A39" s="1"/>
      <c r="B39" s="143"/>
      <c r="C39" s="143"/>
      <c r="D39" s="143"/>
      <c r="E39" s="142"/>
      <c r="F39" s="142"/>
    </row>
    <row r="40" spans="1:6">
      <c r="A40" s="1"/>
      <c r="B40" s="143"/>
      <c r="C40" s="143"/>
      <c r="D40" s="143"/>
      <c r="E40" s="142"/>
      <c r="F40" s="142"/>
    </row>
    <row r="41" spans="1:6">
      <c r="A41" s="1"/>
      <c r="B41" s="143"/>
      <c r="C41" s="143"/>
      <c r="D41" s="143"/>
      <c r="E41" s="142"/>
      <c r="F41" s="142"/>
    </row>
    <row r="42" spans="1:6">
      <c r="A42" s="1"/>
      <c r="B42" s="143"/>
      <c r="C42" s="143"/>
      <c r="D42" s="143"/>
      <c r="E42" s="142"/>
      <c r="F42" s="142"/>
    </row>
    <row r="43" spans="1:6">
      <c r="A43" s="1"/>
      <c r="B43" s="143"/>
      <c r="C43" s="143"/>
      <c r="D43" s="143"/>
      <c r="E43" s="142"/>
      <c r="F43" s="142"/>
    </row>
    <row r="44" spans="1:6">
      <c r="A44" s="1"/>
      <c r="B44" s="143"/>
      <c r="C44" s="143"/>
      <c r="D44" s="143"/>
      <c r="E44" s="142"/>
      <c r="F44" s="142"/>
    </row>
    <row r="45" spans="1:6">
      <c r="A45" s="1"/>
      <c r="B45" s="143"/>
      <c r="C45" s="143"/>
      <c r="D45" s="143"/>
      <c r="E45" s="142"/>
      <c r="F45" s="142"/>
    </row>
    <row r="46" spans="1:6">
      <c r="A46" s="1"/>
      <c r="B46" s="143"/>
      <c r="C46" s="143"/>
      <c r="D46" s="143"/>
      <c r="E46" s="142"/>
      <c r="F46" s="142"/>
    </row>
    <row r="47" spans="1:6">
      <c r="A47" s="1"/>
      <c r="B47" s="143"/>
      <c r="C47" s="143"/>
      <c r="D47" s="143"/>
      <c r="E47" s="142"/>
      <c r="F47" s="142"/>
    </row>
    <row r="48" spans="1:6">
      <c r="A48" s="1"/>
      <c r="B48" s="143"/>
      <c r="C48" s="143"/>
      <c r="D48" s="143"/>
      <c r="E48" s="142"/>
      <c r="F48" s="142"/>
    </row>
    <row r="49" spans="1:6">
      <c r="A49" s="1"/>
      <c r="B49" s="143"/>
      <c r="C49" s="143"/>
      <c r="D49" s="143"/>
      <c r="E49" s="142"/>
      <c r="F49" s="142"/>
    </row>
    <row r="50" spans="1:6">
      <c r="A50" s="1"/>
      <c r="B50" s="143"/>
      <c r="C50" s="143"/>
      <c r="D50" s="143"/>
      <c r="E50" s="142"/>
      <c r="F50" s="142"/>
    </row>
    <row r="51" spans="1:6">
      <c r="A51" s="1"/>
      <c r="B51" s="143"/>
      <c r="C51" s="143"/>
      <c r="D51" s="143"/>
      <c r="E51" s="142"/>
      <c r="F51" s="142"/>
    </row>
    <row r="52" spans="1:6">
      <c r="A52" s="1"/>
      <c r="B52" s="143"/>
      <c r="C52" s="143"/>
      <c r="D52" s="143"/>
      <c r="E52" s="142"/>
      <c r="F52" s="142"/>
    </row>
    <row r="53" spans="1:6">
      <c r="A53" s="1"/>
      <c r="B53" s="143"/>
      <c r="C53" s="143"/>
      <c r="D53" s="143"/>
      <c r="E53" s="142"/>
      <c r="F53" s="142"/>
    </row>
    <row r="54" spans="1:6">
      <c r="A54" s="1"/>
      <c r="B54" s="143"/>
      <c r="C54" s="143"/>
      <c r="D54" s="143"/>
      <c r="E54" s="142"/>
      <c r="F54" s="142"/>
    </row>
    <row r="55" spans="1:6">
      <c r="A55" s="1"/>
      <c r="B55" s="143"/>
      <c r="C55" s="143"/>
      <c r="D55" s="143"/>
      <c r="E55" s="142"/>
      <c r="F55" s="142"/>
    </row>
    <row r="56" spans="1:6">
      <c r="A56" s="1"/>
      <c r="B56" s="143"/>
      <c r="C56" s="143"/>
      <c r="D56" s="143"/>
      <c r="E56" s="142"/>
      <c r="F56" s="142"/>
    </row>
    <row r="57" spans="1:6">
      <c r="A57" s="1"/>
      <c r="B57" s="143"/>
      <c r="C57" s="143"/>
      <c r="D57" s="143"/>
      <c r="E57" s="142"/>
      <c r="F57" s="142"/>
    </row>
    <row r="58" spans="1:6">
      <c r="A58" s="1"/>
      <c r="B58" s="143"/>
      <c r="C58" s="143"/>
      <c r="D58" s="143"/>
      <c r="E58" s="142"/>
      <c r="F58" s="142"/>
    </row>
    <row r="59" spans="1:6">
      <c r="A59" s="1"/>
      <c r="B59" s="143"/>
      <c r="C59" s="143"/>
      <c r="D59" s="143"/>
      <c r="E59" s="142"/>
      <c r="F59" s="142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0"/>
  <sheetViews>
    <sheetView tabSelected="1" workbookViewId="0">
      <pane ySplit="8" topLeftCell="A9" activePane="bottomLeft" state="frozen"/>
      <selection pane="bottomLeft" activeCell="B2" sqref="B2:H2"/>
    </sheetView>
  </sheetViews>
  <sheetFormatPr defaultColWidth="0" defaultRowHeight="1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5.5" customHeight="1">
      <c r="A1" s="159"/>
      <c r="B1" s="212" t="s">
        <v>22</v>
      </c>
      <c r="C1" s="213"/>
      <c r="D1" s="213"/>
      <c r="E1" s="213"/>
      <c r="F1" s="213"/>
      <c r="G1" s="213"/>
      <c r="H1" s="214"/>
      <c r="I1" s="160"/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7" customHeight="1">
      <c r="A2" s="159"/>
      <c r="B2" s="212" t="s">
        <v>23</v>
      </c>
      <c r="C2" s="213"/>
      <c r="D2" s="213"/>
      <c r="E2" s="213"/>
      <c r="F2" s="213"/>
      <c r="G2" s="213"/>
      <c r="H2" s="214"/>
      <c r="I2" s="160" t="s">
        <v>17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9.25" customHeight="1">
      <c r="A3" s="159"/>
      <c r="B3" s="212" t="s">
        <v>24</v>
      </c>
      <c r="C3" s="213"/>
      <c r="D3" s="213"/>
      <c r="E3" s="213"/>
      <c r="F3" s="213"/>
      <c r="G3" s="213"/>
      <c r="H3" s="214"/>
      <c r="I3" s="160" t="s">
        <v>63</v>
      </c>
      <c r="J3" s="159"/>
      <c r="K3" s="3"/>
      <c r="L3" s="3"/>
      <c r="M3" s="3"/>
      <c r="N3" s="3"/>
      <c r="O3" s="3"/>
      <c r="P3" s="3"/>
      <c r="S3" s="3"/>
      <c r="V3" s="155"/>
    </row>
    <row r="4" spans="1:26">
      <c r="A4" s="3"/>
      <c r="B4" s="5" t="s">
        <v>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>
      <c r="A5" s="3"/>
      <c r="B5" s="5" t="s">
        <v>185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>
      <c r="A8" s="162" t="s">
        <v>77</v>
      </c>
      <c r="B8" s="162" t="s">
        <v>78</v>
      </c>
      <c r="C8" s="162" t="s">
        <v>79</v>
      </c>
      <c r="D8" s="162" t="s">
        <v>80</v>
      </c>
      <c r="E8" s="162" t="s">
        <v>81</v>
      </c>
      <c r="F8" s="162" t="s">
        <v>82</v>
      </c>
      <c r="G8" s="162" t="s">
        <v>83</v>
      </c>
      <c r="H8" s="162" t="s">
        <v>55</v>
      </c>
      <c r="I8" s="162" t="s">
        <v>84</v>
      </c>
      <c r="J8" s="162"/>
      <c r="K8" s="162"/>
      <c r="L8" s="162"/>
      <c r="M8" s="162"/>
      <c r="N8" s="162"/>
      <c r="O8" s="162"/>
      <c r="P8" s="162" t="s">
        <v>85</v>
      </c>
      <c r="Q8" s="156"/>
      <c r="R8" s="156"/>
      <c r="S8" s="162" t="s">
        <v>86</v>
      </c>
      <c r="T8" s="158"/>
      <c r="U8" s="158"/>
      <c r="V8" s="164" t="s">
        <v>87</v>
      </c>
      <c r="W8" s="157"/>
      <c r="X8" s="157"/>
      <c r="Y8" s="157"/>
      <c r="Z8" s="157"/>
    </row>
    <row r="9" spans="1:26">
      <c r="A9" s="144"/>
      <c r="B9" s="144"/>
      <c r="C9" s="165"/>
      <c r="D9" s="148" t="s">
        <v>65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>
      <c r="A10" s="150"/>
      <c r="B10" s="150"/>
      <c r="C10" s="150"/>
      <c r="D10" s="150" t="s">
        <v>66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>
      <c r="A11" s="172"/>
      <c r="B11" s="169" t="s">
        <v>89</v>
      </c>
      <c r="C11" s="173" t="s">
        <v>190</v>
      </c>
      <c r="D11" s="169" t="s">
        <v>191</v>
      </c>
      <c r="E11" s="169" t="s">
        <v>99</v>
      </c>
      <c r="F11" s="170">
        <v>0.2</v>
      </c>
      <c r="G11" s="171">
        <v>0</v>
      </c>
      <c r="H11" s="171"/>
      <c r="I11" s="171">
        <f>ROUND(F11*(G11+H11),2)</f>
        <v>0</v>
      </c>
      <c r="J11" s="169">
        <f>ROUND(F11*(N11),2)</f>
        <v>7.2</v>
      </c>
      <c r="K11" s="1">
        <f>ROUND(F11*(O11),2)</f>
        <v>0</v>
      </c>
      <c r="L11" s="1">
        <f>ROUND(F11*(G11),2)</f>
        <v>0</v>
      </c>
      <c r="M11" s="1"/>
      <c r="N11" s="1">
        <v>36</v>
      </c>
      <c r="O11" s="1"/>
      <c r="P11" s="168">
        <v>0.28460000000000002</v>
      </c>
      <c r="Q11" s="174"/>
      <c r="R11" s="174">
        <v>0.28460000000000002</v>
      </c>
      <c r="S11" s="150">
        <f>ROUND(F11*(R11),3)</f>
        <v>5.7000000000000002E-2</v>
      </c>
      <c r="V11" s="175"/>
      <c r="Z11">
        <v>0</v>
      </c>
    </row>
    <row r="12" spans="1:26" ht="24.95" customHeight="1">
      <c r="A12" s="172"/>
      <c r="B12" s="169" t="s">
        <v>137</v>
      </c>
      <c r="C12" s="173" t="s">
        <v>192</v>
      </c>
      <c r="D12" s="169" t="s">
        <v>193</v>
      </c>
      <c r="E12" s="169" t="s">
        <v>110</v>
      </c>
      <c r="F12" s="170">
        <v>9.7199999999999995E-2</v>
      </c>
      <c r="G12" s="171">
        <v>0</v>
      </c>
      <c r="H12" s="171"/>
      <c r="I12" s="171">
        <v>0</v>
      </c>
      <c r="J12" s="169">
        <f>ROUND(F12*(N12),2)</f>
        <v>11.93</v>
      </c>
      <c r="K12" s="1">
        <f>ROUND(F12*(O12),2)</f>
        <v>0</v>
      </c>
      <c r="L12" s="1">
        <f>ROUND(F12*(G12),2)</f>
        <v>0</v>
      </c>
      <c r="M12" s="1"/>
      <c r="N12" s="1">
        <v>122.78</v>
      </c>
      <c r="O12" s="1"/>
      <c r="P12" s="168">
        <v>1.2185322000000001</v>
      </c>
      <c r="Q12" s="174"/>
      <c r="R12" s="174">
        <v>1.2185322000000001</v>
      </c>
      <c r="S12" s="150">
        <f>ROUND(F12*(R12),3)</f>
        <v>0.11799999999999999</v>
      </c>
      <c r="V12" s="175"/>
      <c r="Z12">
        <v>0</v>
      </c>
    </row>
    <row r="13" spans="1:26">
      <c r="A13" s="150"/>
      <c r="B13" s="150"/>
      <c r="C13" s="150"/>
      <c r="D13" s="150" t="s">
        <v>66</v>
      </c>
      <c r="E13" s="150"/>
      <c r="F13" s="168"/>
      <c r="G13" s="153"/>
      <c r="H13" s="153">
        <f>ROUND((SUM(M10:M12))/1,2)</f>
        <v>0</v>
      </c>
      <c r="I13" s="153">
        <f>ROUND((SUM(I10:I12))/1,2)</f>
        <v>0</v>
      </c>
      <c r="J13" s="150"/>
      <c r="K13" s="150"/>
      <c r="L13" s="150">
        <f>ROUND((SUM(L10:L12))/1,2)</f>
        <v>0</v>
      </c>
      <c r="M13" s="150">
        <f>ROUND((SUM(M10:M12))/1,2)</f>
        <v>0</v>
      </c>
      <c r="N13" s="150"/>
      <c r="O13" s="150"/>
      <c r="P13" s="176">
        <f>ROUND((SUM(P10:P12))/1,2)</f>
        <v>1.5</v>
      </c>
      <c r="Q13" s="147"/>
      <c r="R13" s="147"/>
      <c r="S13" s="176">
        <f>ROUND((SUM(S10:S12))/1,2)</f>
        <v>0.18</v>
      </c>
      <c r="T13" s="147"/>
      <c r="U13" s="147"/>
      <c r="V13" s="147"/>
      <c r="W13" s="147"/>
      <c r="X13" s="147"/>
      <c r="Y13" s="147"/>
      <c r="Z13" s="147"/>
    </row>
    <row r="14" spans="1:26">
      <c r="A14" s="1"/>
      <c r="B14" s="1"/>
      <c r="C14" s="1"/>
      <c r="D14" s="1"/>
      <c r="E14" s="1"/>
      <c r="F14" s="161"/>
      <c r="G14" s="143"/>
      <c r="H14" s="143"/>
      <c r="I14" s="143"/>
      <c r="J14" s="1"/>
      <c r="K14" s="1"/>
      <c r="L14" s="1"/>
      <c r="M14" s="1"/>
      <c r="N14" s="1"/>
      <c r="O14" s="1"/>
      <c r="P14" s="1"/>
      <c r="S14" s="1"/>
    </row>
    <row r="15" spans="1:26">
      <c r="A15" s="150"/>
      <c r="B15" s="150"/>
      <c r="C15" s="150"/>
      <c r="D15" s="150" t="s">
        <v>67</v>
      </c>
      <c r="E15" s="150"/>
      <c r="F15" s="168"/>
      <c r="G15" s="151"/>
      <c r="H15" s="151"/>
      <c r="I15" s="151"/>
      <c r="J15" s="150"/>
      <c r="K15" s="150"/>
      <c r="L15" s="150"/>
      <c r="M15" s="150"/>
      <c r="N15" s="150"/>
      <c r="O15" s="150"/>
      <c r="P15" s="150"/>
      <c r="Q15" s="147"/>
      <c r="R15" s="147"/>
      <c r="S15" s="150"/>
      <c r="T15" s="147"/>
      <c r="U15" s="147"/>
      <c r="V15" s="147"/>
      <c r="W15" s="147"/>
      <c r="X15" s="147"/>
      <c r="Y15" s="147"/>
      <c r="Z15" s="147"/>
    </row>
    <row r="16" spans="1:26" ht="24.95" customHeight="1">
      <c r="A16" s="172"/>
      <c r="B16" s="169" t="s">
        <v>89</v>
      </c>
      <c r="C16" s="173" t="s">
        <v>194</v>
      </c>
      <c r="D16" s="169" t="s">
        <v>195</v>
      </c>
      <c r="E16" s="169" t="s">
        <v>99</v>
      </c>
      <c r="F16" s="170">
        <v>19.760000000000002</v>
      </c>
      <c r="G16" s="171">
        <v>0</v>
      </c>
      <c r="H16" s="171"/>
      <c r="I16" s="171">
        <v>0</v>
      </c>
      <c r="J16" s="169">
        <f t="shared" ref="J16:J21" si="0">ROUND(F16*(N16),2)</f>
        <v>5.93</v>
      </c>
      <c r="K16" s="1">
        <f t="shared" ref="K16:K21" si="1">ROUND(F16*(O16),2)</f>
        <v>0</v>
      </c>
      <c r="L16" s="1">
        <f>ROUND(F16*(G16),2)</f>
        <v>0</v>
      </c>
      <c r="M16" s="1"/>
      <c r="N16" s="1">
        <v>0.3</v>
      </c>
      <c r="O16" s="1"/>
      <c r="P16" s="168">
        <v>1E-4</v>
      </c>
      <c r="Q16" s="174"/>
      <c r="R16" s="174">
        <v>1E-4</v>
      </c>
      <c r="S16" s="150">
        <f>ROUND(F16*(R16),3)</f>
        <v>2E-3</v>
      </c>
      <c r="V16" s="175"/>
      <c r="Z16">
        <v>0</v>
      </c>
    </row>
    <row r="17" spans="1:26" ht="24.95" customHeight="1">
      <c r="A17" s="172"/>
      <c r="B17" s="169" t="s">
        <v>89</v>
      </c>
      <c r="C17" s="173" t="s">
        <v>196</v>
      </c>
      <c r="D17" s="169" t="s">
        <v>197</v>
      </c>
      <c r="E17" s="169" t="s">
        <v>99</v>
      </c>
      <c r="F17" s="170">
        <v>19.760000000000002</v>
      </c>
      <c r="G17" s="171">
        <v>0</v>
      </c>
      <c r="H17" s="171"/>
      <c r="I17" s="171">
        <v>0</v>
      </c>
      <c r="J17" s="169">
        <f t="shared" si="0"/>
        <v>129.22999999999999</v>
      </c>
      <c r="K17" s="1">
        <f t="shared" si="1"/>
        <v>0</v>
      </c>
      <c r="L17" s="1">
        <f>ROUND(F17*(G17),2)</f>
        <v>0</v>
      </c>
      <c r="M17" s="1"/>
      <c r="N17" s="1">
        <v>6.54</v>
      </c>
      <c r="O17" s="1"/>
      <c r="P17" s="168">
        <v>1.9599999999999999E-3</v>
      </c>
      <c r="Q17" s="174"/>
      <c r="R17" s="174">
        <v>1.9599999999999999E-3</v>
      </c>
      <c r="S17" s="150">
        <f>ROUND(F17*(R17),3)</f>
        <v>3.9E-2</v>
      </c>
      <c r="V17" s="175"/>
      <c r="Z17">
        <v>0</v>
      </c>
    </row>
    <row r="18" spans="1:26" ht="24.95" customHeight="1">
      <c r="A18" s="172"/>
      <c r="B18" s="169" t="s">
        <v>89</v>
      </c>
      <c r="C18" s="173" t="s">
        <v>198</v>
      </c>
      <c r="D18" s="169" t="s">
        <v>199</v>
      </c>
      <c r="E18" s="169" t="s">
        <v>99</v>
      </c>
      <c r="F18" s="170">
        <v>61.93</v>
      </c>
      <c r="G18" s="171">
        <v>0</v>
      </c>
      <c r="H18" s="171"/>
      <c r="I18" s="171">
        <v>0</v>
      </c>
      <c r="J18" s="169">
        <f t="shared" si="0"/>
        <v>84.84</v>
      </c>
      <c r="K18" s="1">
        <f t="shared" si="1"/>
        <v>0</v>
      </c>
      <c r="L18" s="1">
        <f>ROUND(F18*(G18),2)</f>
        <v>0</v>
      </c>
      <c r="M18" s="1"/>
      <c r="N18" s="1">
        <v>1.37</v>
      </c>
      <c r="O18" s="1"/>
      <c r="P18" s="168">
        <v>1E-4</v>
      </c>
      <c r="Q18" s="174"/>
      <c r="R18" s="174">
        <v>1E-4</v>
      </c>
      <c r="S18" s="150">
        <f>ROUND(F18*(R18),3)</f>
        <v>6.0000000000000001E-3</v>
      </c>
      <c r="V18" s="175"/>
      <c r="Z18">
        <v>0</v>
      </c>
    </row>
    <row r="19" spans="1:26" ht="24.95" customHeight="1">
      <c r="A19" s="172"/>
      <c r="B19" s="169" t="s">
        <v>89</v>
      </c>
      <c r="C19" s="173" t="s">
        <v>200</v>
      </c>
      <c r="D19" s="169" t="s">
        <v>201</v>
      </c>
      <c r="E19" s="169" t="s">
        <v>99</v>
      </c>
      <c r="F19" s="170">
        <v>3.8</v>
      </c>
      <c r="G19" s="171">
        <v>0</v>
      </c>
      <c r="H19" s="171"/>
      <c r="I19" s="171">
        <v>0</v>
      </c>
      <c r="J19" s="169">
        <f t="shared" si="0"/>
        <v>23.86</v>
      </c>
      <c r="K19" s="1">
        <f t="shared" si="1"/>
        <v>0</v>
      </c>
      <c r="L19" s="1">
        <f>ROUND(F19*(G19),2)</f>
        <v>0</v>
      </c>
      <c r="M19" s="1"/>
      <c r="N19" s="1">
        <v>6.28</v>
      </c>
      <c r="O19" s="1"/>
      <c r="P19" s="168">
        <v>4.9799999999999997E-2</v>
      </c>
      <c r="Q19" s="174"/>
      <c r="R19" s="174">
        <v>4.9799999999999997E-2</v>
      </c>
      <c r="S19" s="150">
        <f>ROUND(F19*(R19),3)</f>
        <v>0.189</v>
      </c>
      <c r="V19" s="175"/>
      <c r="Z19">
        <v>0</v>
      </c>
    </row>
    <row r="20" spans="1:26" ht="24.95" customHeight="1">
      <c r="A20" s="172"/>
      <c r="B20" s="169" t="s">
        <v>89</v>
      </c>
      <c r="C20" s="173" t="s">
        <v>202</v>
      </c>
      <c r="D20" s="169" t="s">
        <v>203</v>
      </c>
      <c r="E20" s="169" t="s">
        <v>129</v>
      </c>
      <c r="F20" s="170">
        <v>4.7</v>
      </c>
      <c r="G20" s="171">
        <v>0</v>
      </c>
      <c r="H20" s="171"/>
      <c r="I20" s="171">
        <v>0</v>
      </c>
      <c r="J20" s="169">
        <f t="shared" si="0"/>
        <v>20.96</v>
      </c>
      <c r="K20" s="1">
        <f t="shared" si="1"/>
        <v>0</v>
      </c>
      <c r="L20" s="1">
        <f>ROUND(F20*(G20),2)</f>
        <v>0</v>
      </c>
      <c r="M20" s="1"/>
      <c r="N20" s="1">
        <v>4.46</v>
      </c>
      <c r="O20" s="1"/>
      <c r="P20" s="168">
        <v>8.8000000000000005E-3</v>
      </c>
      <c r="Q20" s="174"/>
      <c r="R20" s="174">
        <v>8.8000000000000005E-3</v>
      </c>
      <c r="S20" s="150">
        <f>ROUND(F20*(R20),3)</f>
        <v>4.1000000000000002E-2</v>
      </c>
      <c r="V20" s="175"/>
      <c r="Z20">
        <v>0</v>
      </c>
    </row>
    <row r="21" spans="1:26" ht="24.95" customHeight="1">
      <c r="A21" s="172"/>
      <c r="B21" s="169" t="s">
        <v>204</v>
      </c>
      <c r="C21" s="173" t="s">
        <v>205</v>
      </c>
      <c r="D21" s="169" t="s">
        <v>206</v>
      </c>
      <c r="E21" s="169" t="s">
        <v>207</v>
      </c>
      <c r="F21" s="170">
        <v>4.7</v>
      </c>
      <c r="G21" s="171">
        <v>0</v>
      </c>
      <c r="H21" s="171"/>
      <c r="I21" s="171">
        <v>0</v>
      </c>
      <c r="J21" s="169">
        <f t="shared" si="0"/>
        <v>134.04</v>
      </c>
      <c r="K21" s="1">
        <f t="shared" si="1"/>
        <v>0</v>
      </c>
      <c r="L21" s="1"/>
      <c r="M21" s="1">
        <f>ROUND(F21*(G21),2)</f>
        <v>0</v>
      </c>
      <c r="N21" s="1">
        <v>28.52</v>
      </c>
      <c r="O21" s="1"/>
      <c r="P21" s="161"/>
      <c r="Q21" s="174"/>
      <c r="R21" s="174"/>
      <c r="S21" s="150"/>
      <c r="V21" s="175"/>
      <c r="Z21">
        <v>0</v>
      </c>
    </row>
    <row r="22" spans="1:26">
      <c r="A22" s="150"/>
      <c r="B22" s="150"/>
      <c r="C22" s="150"/>
      <c r="D22" s="150" t="s">
        <v>67</v>
      </c>
      <c r="E22" s="150"/>
      <c r="F22" s="168"/>
      <c r="G22" s="153"/>
      <c r="H22" s="153">
        <f>ROUND((SUM(M15:M21))/1,2)</f>
        <v>0</v>
      </c>
      <c r="I22" s="153">
        <f>ROUND((SUM(I15:I21))/1,2)</f>
        <v>0</v>
      </c>
      <c r="J22" s="150"/>
      <c r="K22" s="150"/>
      <c r="L22" s="150">
        <f>ROUND((SUM(L15:L21))/1,2)</f>
        <v>0</v>
      </c>
      <c r="M22" s="150">
        <f>ROUND((SUM(M15:M21))/1,2)</f>
        <v>0</v>
      </c>
      <c r="N22" s="150"/>
      <c r="O22" s="150"/>
      <c r="P22" s="176">
        <f>ROUND((SUM(P15:P21))/1,2)</f>
        <v>0.06</v>
      </c>
      <c r="Q22" s="147"/>
      <c r="R22" s="147"/>
      <c r="S22" s="176">
        <f>ROUND((SUM(S15:S21))/1,2)</f>
        <v>0.28000000000000003</v>
      </c>
      <c r="T22" s="147"/>
      <c r="U22" s="147"/>
      <c r="V22" s="147"/>
      <c r="W22" s="147"/>
      <c r="X22" s="147"/>
      <c r="Y22" s="147"/>
      <c r="Z22" s="147"/>
    </row>
    <row r="23" spans="1:26">
      <c r="A23" s="1"/>
      <c r="B23" s="1"/>
      <c r="C23" s="1"/>
      <c r="D23" s="1"/>
      <c r="E23" s="1"/>
      <c r="F23" s="161"/>
      <c r="G23" s="143"/>
      <c r="H23" s="143"/>
      <c r="I23" s="143"/>
      <c r="J23" s="1"/>
      <c r="K23" s="1"/>
      <c r="L23" s="1"/>
      <c r="M23" s="1"/>
      <c r="N23" s="1"/>
      <c r="O23" s="1"/>
      <c r="P23" s="1"/>
      <c r="S23" s="1"/>
    </row>
    <row r="24" spans="1:26">
      <c r="A24" s="150"/>
      <c r="B24" s="150"/>
      <c r="C24" s="150"/>
      <c r="D24" s="150" t="s">
        <v>68</v>
      </c>
      <c r="E24" s="150"/>
      <c r="F24" s="168"/>
      <c r="G24" s="151"/>
      <c r="H24" s="151"/>
      <c r="I24" s="151"/>
      <c r="J24" s="150"/>
      <c r="K24" s="150"/>
      <c r="L24" s="150"/>
      <c r="M24" s="150"/>
      <c r="N24" s="150"/>
      <c r="O24" s="150"/>
      <c r="P24" s="150"/>
      <c r="Q24" s="147"/>
      <c r="R24" s="147"/>
      <c r="S24" s="150"/>
      <c r="T24" s="147"/>
      <c r="U24" s="147"/>
      <c r="V24" s="147"/>
      <c r="W24" s="147"/>
      <c r="X24" s="147"/>
      <c r="Y24" s="147"/>
      <c r="Z24" s="147"/>
    </row>
    <row r="25" spans="1:26" ht="24.95" customHeight="1">
      <c r="A25" s="172"/>
      <c r="B25" s="169" t="s">
        <v>89</v>
      </c>
      <c r="C25" s="173" t="s">
        <v>208</v>
      </c>
      <c r="D25" s="169" t="s">
        <v>209</v>
      </c>
      <c r="E25" s="169" t="s">
        <v>99</v>
      </c>
      <c r="F25" s="170">
        <v>64.8</v>
      </c>
      <c r="G25" s="171">
        <v>0</v>
      </c>
      <c r="H25" s="171"/>
      <c r="I25" s="171">
        <v>0</v>
      </c>
      <c r="J25" s="169">
        <f t="shared" ref="J25:J38" si="2">ROUND(F25*(N25),2)</f>
        <v>232.63</v>
      </c>
      <c r="K25" s="1">
        <f t="shared" ref="K25:K38" si="3">ROUND(F25*(O25),2)</f>
        <v>0</v>
      </c>
      <c r="L25" s="1">
        <f t="shared" ref="L25:L38" si="4">ROUND(F25*(G25),2)</f>
        <v>0</v>
      </c>
      <c r="M25" s="1"/>
      <c r="N25" s="1">
        <v>3.59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>
      <c r="A26" s="172"/>
      <c r="B26" s="169" t="s">
        <v>89</v>
      </c>
      <c r="C26" s="173" t="s">
        <v>210</v>
      </c>
      <c r="D26" s="169" t="s">
        <v>211</v>
      </c>
      <c r="E26" s="169" t="s">
        <v>99</v>
      </c>
      <c r="F26" s="170">
        <v>191.27</v>
      </c>
      <c r="G26" s="171">
        <v>0</v>
      </c>
      <c r="H26" s="171"/>
      <c r="I26" s="171">
        <v>0</v>
      </c>
      <c r="J26" s="169">
        <f t="shared" si="2"/>
        <v>786.12</v>
      </c>
      <c r="K26" s="1">
        <f t="shared" si="3"/>
        <v>0</v>
      </c>
      <c r="L26" s="1">
        <f t="shared" si="4"/>
        <v>0</v>
      </c>
      <c r="M26" s="1"/>
      <c r="N26" s="1">
        <v>4.1100000000000003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>
      <c r="A27" s="172"/>
      <c r="B27" s="169" t="s">
        <v>212</v>
      </c>
      <c r="C27" s="173" t="s">
        <v>213</v>
      </c>
      <c r="D27" s="169" t="s">
        <v>214</v>
      </c>
      <c r="E27" s="169" t="s">
        <v>134</v>
      </c>
      <c r="F27" s="170">
        <v>3</v>
      </c>
      <c r="G27" s="171">
        <v>0</v>
      </c>
      <c r="H27" s="171"/>
      <c r="I27" s="171">
        <f t="shared" ref="I27:I29" si="5">ROUND(F27*(G27+H27),2)</f>
        <v>0</v>
      </c>
      <c r="J27" s="169">
        <f t="shared" si="2"/>
        <v>1.35</v>
      </c>
      <c r="K27" s="1">
        <f t="shared" si="3"/>
        <v>0</v>
      </c>
      <c r="L27" s="1">
        <f t="shared" si="4"/>
        <v>0</v>
      </c>
      <c r="M27" s="1"/>
      <c r="N27" s="1">
        <v>0.45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>
      <c r="A28" s="172"/>
      <c r="B28" s="169" t="s">
        <v>212</v>
      </c>
      <c r="C28" s="173" t="s">
        <v>215</v>
      </c>
      <c r="D28" s="169" t="s">
        <v>216</v>
      </c>
      <c r="E28" s="169" t="s">
        <v>134</v>
      </c>
      <c r="F28" s="170">
        <v>2</v>
      </c>
      <c r="G28" s="171">
        <v>0</v>
      </c>
      <c r="H28" s="171"/>
      <c r="I28" s="171">
        <v>0</v>
      </c>
      <c r="J28" s="169">
        <f t="shared" si="2"/>
        <v>1.3</v>
      </c>
      <c r="K28" s="1">
        <f t="shared" si="3"/>
        <v>0</v>
      </c>
      <c r="L28" s="1">
        <f t="shared" si="4"/>
        <v>0</v>
      </c>
      <c r="M28" s="1"/>
      <c r="N28" s="1">
        <v>0.65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>
      <c r="A29" s="172"/>
      <c r="B29" s="169" t="s">
        <v>212</v>
      </c>
      <c r="C29" s="173" t="s">
        <v>217</v>
      </c>
      <c r="D29" s="169" t="s">
        <v>218</v>
      </c>
      <c r="E29" s="169" t="s">
        <v>99</v>
      </c>
      <c r="F29" s="170">
        <v>2.82</v>
      </c>
      <c r="G29" s="171">
        <v>0</v>
      </c>
      <c r="H29" s="171"/>
      <c r="I29" s="171">
        <f t="shared" si="5"/>
        <v>0</v>
      </c>
      <c r="J29" s="169">
        <f t="shared" si="2"/>
        <v>6.32</v>
      </c>
      <c r="K29" s="1">
        <f t="shared" si="3"/>
        <v>0</v>
      </c>
      <c r="L29" s="1">
        <f t="shared" si="4"/>
        <v>0</v>
      </c>
      <c r="M29" s="1"/>
      <c r="N29" s="1">
        <v>2.2400000000000002</v>
      </c>
      <c r="O29" s="1"/>
      <c r="P29" s="168">
        <v>9.3999999999999997E-4</v>
      </c>
      <c r="Q29" s="174"/>
      <c r="R29" s="174">
        <v>9.3999999999999997E-4</v>
      </c>
      <c r="S29" s="150">
        <f>ROUND(F29*(R29),3)</f>
        <v>3.0000000000000001E-3</v>
      </c>
      <c r="V29" s="175">
        <f>ROUND(F29*(X29),3)</f>
        <v>7.5999999999999998E-2</v>
      </c>
      <c r="X29">
        <v>2.7E-2</v>
      </c>
      <c r="Z29">
        <v>0</v>
      </c>
    </row>
    <row r="30" spans="1:26" ht="24.95" customHeight="1">
      <c r="A30" s="172"/>
      <c r="B30" s="169" t="s">
        <v>212</v>
      </c>
      <c r="C30" s="173" t="s">
        <v>219</v>
      </c>
      <c r="D30" s="169" t="s">
        <v>220</v>
      </c>
      <c r="E30" s="169" t="s">
        <v>99</v>
      </c>
      <c r="F30" s="170">
        <v>0.36</v>
      </c>
      <c r="G30" s="171">
        <v>0</v>
      </c>
      <c r="H30" s="171"/>
      <c r="I30" s="171">
        <v>0</v>
      </c>
      <c r="J30" s="169">
        <f t="shared" si="2"/>
        <v>3.56</v>
      </c>
      <c r="K30" s="1">
        <f t="shared" si="3"/>
        <v>0</v>
      </c>
      <c r="L30" s="1">
        <f t="shared" si="4"/>
        <v>0</v>
      </c>
      <c r="M30" s="1"/>
      <c r="N30" s="1">
        <v>9.9</v>
      </c>
      <c r="O30" s="1"/>
      <c r="P30" s="168">
        <v>2.2499999999999998E-3</v>
      </c>
      <c r="Q30" s="174"/>
      <c r="R30" s="174">
        <v>2.2499999999999998E-3</v>
      </c>
      <c r="S30" s="150">
        <f>ROUND(F30*(R30),3)</f>
        <v>1E-3</v>
      </c>
      <c r="V30" s="175">
        <f>ROUND(F30*(X30),3)</f>
        <v>2.7E-2</v>
      </c>
      <c r="X30">
        <v>7.4999999999999997E-2</v>
      </c>
      <c r="Z30">
        <v>0</v>
      </c>
    </row>
    <row r="31" spans="1:26" ht="24.95" customHeight="1">
      <c r="A31" s="172"/>
      <c r="B31" s="169" t="s">
        <v>212</v>
      </c>
      <c r="C31" s="173" t="s">
        <v>221</v>
      </c>
      <c r="D31" s="169" t="s">
        <v>222</v>
      </c>
      <c r="E31" s="169" t="s">
        <v>99</v>
      </c>
      <c r="F31" s="170">
        <v>3.2</v>
      </c>
      <c r="G31" s="171">
        <v>0</v>
      </c>
      <c r="H31" s="171"/>
      <c r="I31" s="171">
        <v>0</v>
      </c>
      <c r="J31" s="169">
        <f t="shared" si="2"/>
        <v>14.4</v>
      </c>
      <c r="K31" s="1">
        <f t="shared" si="3"/>
        <v>0</v>
      </c>
      <c r="L31" s="1">
        <f t="shared" si="4"/>
        <v>0</v>
      </c>
      <c r="M31" s="1"/>
      <c r="N31" s="1">
        <v>4.5</v>
      </c>
      <c r="O31" s="1"/>
      <c r="P31" s="168">
        <v>1.1999999999999999E-3</v>
      </c>
      <c r="Q31" s="174"/>
      <c r="R31" s="174">
        <v>1.1999999999999999E-3</v>
      </c>
      <c r="S31" s="150">
        <f>ROUND(F31*(R31),3)</f>
        <v>4.0000000000000001E-3</v>
      </c>
      <c r="V31" s="175">
        <f>ROUND(F31*(X31),3)</f>
        <v>0.28199999999999997</v>
      </c>
      <c r="X31">
        <v>8.7999999999999995E-2</v>
      </c>
      <c r="Z31">
        <v>0</v>
      </c>
    </row>
    <row r="32" spans="1:26" ht="24.95" customHeight="1">
      <c r="A32" s="172"/>
      <c r="B32" s="169" t="s">
        <v>212</v>
      </c>
      <c r="C32" s="173" t="s">
        <v>223</v>
      </c>
      <c r="D32" s="169" t="s">
        <v>224</v>
      </c>
      <c r="E32" s="169" t="s">
        <v>110</v>
      </c>
      <c r="F32" s="170">
        <v>0.14399999999999999</v>
      </c>
      <c r="G32" s="171">
        <v>0</v>
      </c>
      <c r="H32" s="171"/>
      <c r="I32" s="171">
        <v>0</v>
      </c>
      <c r="J32" s="169">
        <f t="shared" si="2"/>
        <v>8.27</v>
      </c>
      <c r="K32" s="1">
        <f t="shared" si="3"/>
        <v>0</v>
      </c>
      <c r="L32" s="1">
        <f t="shared" si="4"/>
        <v>0</v>
      </c>
      <c r="M32" s="1"/>
      <c r="N32" s="1">
        <v>57.41</v>
      </c>
      <c r="O32" s="1"/>
      <c r="P32" s="168">
        <v>1.8699999999999999E-3</v>
      </c>
      <c r="Q32" s="174"/>
      <c r="R32" s="174">
        <v>1.8699999999999999E-3</v>
      </c>
      <c r="S32" s="150">
        <f>ROUND(F32*(R32),3)</f>
        <v>0</v>
      </c>
      <c r="V32" s="175">
        <f>ROUND(F32*(X32),3)</f>
        <v>0.25900000000000001</v>
      </c>
      <c r="X32">
        <v>1.8</v>
      </c>
      <c r="Z32">
        <v>0</v>
      </c>
    </row>
    <row r="33" spans="1:26" ht="24.95" customHeight="1">
      <c r="A33" s="172"/>
      <c r="B33" s="169" t="s">
        <v>212</v>
      </c>
      <c r="C33" s="173" t="s">
        <v>225</v>
      </c>
      <c r="D33" s="169" t="s">
        <v>226</v>
      </c>
      <c r="E33" s="169" t="s">
        <v>92</v>
      </c>
      <c r="F33" s="170">
        <v>0.64393999999999996</v>
      </c>
      <c r="G33" s="171">
        <v>0</v>
      </c>
      <c r="H33" s="171"/>
      <c r="I33" s="171">
        <v>0</v>
      </c>
      <c r="J33" s="169">
        <f t="shared" si="2"/>
        <v>5.18</v>
      </c>
      <c r="K33" s="1">
        <f t="shared" si="3"/>
        <v>0</v>
      </c>
      <c r="L33" s="1">
        <f t="shared" si="4"/>
        <v>0</v>
      </c>
      <c r="M33" s="1"/>
      <c r="N33" s="1">
        <v>8.0500000000000007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>
      <c r="A34" s="172"/>
      <c r="B34" s="169" t="s">
        <v>212</v>
      </c>
      <c r="C34" s="173" t="s">
        <v>227</v>
      </c>
      <c r="D34" s="169" t="s">
        <v>228</v>
      </c>
      <c r="E34" s="169" t="s">
        <v>92</v>
      </c>
      <c r="F34" s="170">
        <v>0.64393999999999996</v>
      </c>
      <c r="G34" s="171">
        <v>0</v>
      </c>
      <c r="H34" s="171"/>
      <c r="I34" s="171">
        <v>0</v>
      </c>
      <c r="J34" s="169">
        <f t="shared" si="2"/>
        <v>5.24</v>
      </c>
      <c r="K34" s="1">
        <f t="shared" si="3"/>
        <v>0</v>
      </c>
      <c r="L34" s="1">
        <f t="shared" si="4"/>
        <v>0</v>
      </c>
      <c r="M34" s="1"/>
      <c r="N34" s="1">
        <v>8.1300000000000008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>
      <c r="A35" s="172"/>
      <c r="B35" s="169" t="s">
        <v>212</v>
      </c>
      <c r="C35" s="173" t="s">
        <v>229</v>
      </c>
      <c r="D35" s="169" t="s">
        <v>230</v>
      </c>
      <c r="E35" s="169" t="s">
        <v>231</v>
      </c>
      <c r="F35" s="170">
        <v>0.64400000000000002</v>
      </c>
      <c r="G35" s="171">
        <v>0</v>
      </c>
      <c r="H35" s="171"/>
      <c r="I35" s="171">
        <v>0</v>
      </c>
      <c r="J35" s="169">
        <f t="shared" si="2"/>
        <v>9.66</v>
      </c>
      <c r="K35" s="1">
        <f t="shared" si="3"/>
        <v>0</v>
      </c>
      <c r="L35" s="1">
        <f t="shared" si="4"/>
        <v>0</v>
      </c>
      <c r="M35" s="1"/>
      <c r="N35" s="1">
        <v>15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>
      <c r="A36" s="172"/>
      <c r="B36" s="169" t="s">
        <v>232</v>
      </c>
      <c r="C36" s="173" t="s">
        <v>233</v>
      </c>
      <c r="D36" s="169" t="s">
        <v>234</v>
      </c>
      <c r="E36" s="169" t="s">
        <v>92</v>
      </c>
      <c r="F36" s="170">
        <v>0.64400000000000002</v>
      </c>
      <c r="G36" s="171">
        <v>0</v>
      </c>
      <c r="H36" s="171"/>
      <c r="I36" s="171">
        <v>0</v>
      </c>
      <c r="J36" s="169">
        <f t="shared" si="2"/>
        <v>2.52</v>
      </c>
      <c r="K36" s="1">
        <f t="shared" si="3"/>
        <v>0</v>
      </c>
      <c r="L36" s="1">
        <f t="shared" si="4"/>
        <v>0</v>
      </c>
      <c r="M36" s="1"/>
      <c r="N36" s="1">
        <v>3.91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>
      <c r="A37" s="172"/>
      <c r="B37" s="169" t="s">
        <v>232</v>
      </c>
      <c r="C37" s="173" t="s">
        <v>235</v>
      </c>
      <c r="D37" s="169" t="s">
        <v>236</v>
      </c>
      <c r="E37" s="169" t="s">
        <v>92</v>
      </c>
      <c r="F37" s="170">
        <v>7.7279999999999998</v>
      </c>
      <c r="G37" s="171">
        <v>0</v>
      </c>
      <c r="H37" s="171"/>
      <c r="I37" s="171">
        <v>0</v>
      </c>
      <c r="J37" s="169">
        <f t="shared" si="2"/>
        <v>1.47</v>
      </c>
      <c r="K37" s="1">
        <f t="shared" si="3"/>
        <v>0</v>
      </c>
      <c r="L37" s="1">
        <f t="shared" si="4"/>
        <v>0</v>
      </c>
      <c r="M37" s="1"/>
      <c r="N37" s="1">
        <v>0.19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>
      <c r="A38" s="172"/>
      <c r="B38" s="169" t="s">
        <v>232</v>
      </c>
      <c r="C38" s="173" t="s">
        <v>237</v>
      </c>
      <c r="D38" s="169" t="s">
        <v>238</v>
      </c>
      <c r="E38" s="169" t="s">
        <v>92</v>
      </c>
      <c r="F38" s="170">
        <v>0.64400000000000002</v>
      </c>
      <c r="G38" s="171">
        <v>0</v>
      </c>
      <c r="H38" s="171"/>
      <c r="I38" s="171">
        <v>0</v>
      </c>
      <c r="J38" s="169">
        <f t="shared" si="2"/>
        <v>2.75</v>
      </c>
      <c r="K38" s="1">
        <f t="shared" si="3"/>
        <v>0</v>
      </c>
      <c r="L38" s="1">
        <f t="shared" si="4"/>
        <v>0</v>
      </c>
      <c r="M38" s="1"/>
      <c r="N38" s="1">
        <v>4.2699999999999996</v>
      </c>
      <c r="O38" s="1"/>
      <c r="P38" s="161"/>
      <c r="Q38" s="174"/>
      <c r="R38" s="174"/>
      <c r="S38" s="150"/>
      <c r="V38" s="175"/>
      <c r="Z38">
        <v>0</v>
      </c>
    </row>
    <row r="39" spans="1:26">
      <c r="A39" s="150"/>
      <c r="B39" s="150"/>
      <c r="C39" s="150"/>
      <c r="D39" s="150" t="s">
        <v>68</v>
      </c>
      <c r="E39" s="150"/>
      <c r="F39" s="168"/>
      <c r="G39" s="153"/>
      <c r="H39" s="153">
        <f>ROUND((SUM(M24:M38))/1,2)</f>
        <v>0</v>
      </c>
      <c r="I39" s="153">
        <f>ROUND((SUM(I24:I38))/1,2)</f>
        <v>0</v>
      </c>
      <c r="J39" s="150"/>
      <c r="K39" s="150"/>
      <c r="L39" s="150">
        <f>ROUND((SUM(L24:L38))/1,2)</f>
        <v>0</v>
      </c>
      <c r="M39" s="150">
        <f>ROUND((SUM(M24:M38))/1,2)</f>
        <v>0</v>
      </c>
      <c r="N39" s="150"/>
      <c r="O39" s="150"/>
      <c r="P39" s="176">
        <f>ROUND((SUM(P24:P38))/1,2)</f>
        <v>0.01</v>
      </c>
      <c r="Q39" s="147"/>
      <c r="R39" s="147"/>
      <c r="S39" s="176">
        <f>ROUND((SUM(S24:S38))/1,2)</f>
        <v>0.01</v>
      </c>
      <c r="T39" s="147"/>
      <c r="U39" s="147"/>
      <c r="V39" s="147"/>
      <c r="W39" s="147"/>
      <c r="X39" s="147"/>
      <c r="Y39" s="147"/>
      <c r="Z39" s="147"/>
    </row>
    <row r="40" spans="1:26">
      <c r="A40" s="1"/>
      <c r="B40" s="1"/>
      <c r="C40" s="1"/>
      <c r="D40" s="1"/>
      <c r="E40" s="1"/>
      <c r="F40" s="161"/>
      <c r="G40" s="143"/>
      <c r="H40" s="143"/>
      <c r="I40" s="143"/>
      <c r="J40" s="1"/>
      <c r="K40" s="1"/>
      <c r="L40" s="1"/>
      <c r="M40" s="1"/>
      <c r="N40" s="1"/>
      <c r="O40" s="1"/>
      <c r="P40" s="1"/>
      <c r="S40" s="1"/>
    </row>
    <row r="41" spans="1:26">
      <c r="A41" s="150"/>
      <c r="B41" s="150"/>
      <c r="C41" s="150"/>
      <c r="D41" s="150" t="s">
        <v>69</v>
      </c>
      <c r="E41" s="150"/>
      <c r="F41" s="168"/>
      <c r="G41" s="151"/>
      <c r="H41" s="151"/>
      <c r="I41" s="151"/>
      <c r="J41" s="150"/>
      <c r="K41" s="150"/>
      <c r="L41" s="150"/>
      <c r="M41" s="150"/>
      <c r="N41" s="150"/>
      <c r="O41" s="150"/>
      <c r="P41" s="150"/>
      <c r="Q41" s="147"/>
      <c r="R41" s="147"/>
      <c r="S41" s="150"/>
      <c r="T41" s="147"/>
      <c r="U41" s="147"/>
      <c r="V41" s="147"/>
      <c r="W41" s="147"/>
      <c r="X41" s="147"/>
      <c r="Y41" s="147"/>
      <c r="Z41" s="147"/>
    </row>
    <row r="42" spans="1:26" ht="24.95" customHeight="1">
      <c r="A42" s="172"/>
      <c r="B42" s="169" t="s">
        <v>137</v>
      </c>
      <c r="C42" s="173" t="s">
        <v>138</v>
      </c>
      <c r="D42" s="169" t="s">
        <v>139</v>
      </c>
      <c r="E42" s="169" t="s">
        <v>92</v>
      </c>
      <c r="F42" s="170">
        <v>0.46043000983999999</v>
      </c>
      <c r="G42" s="171">
        <v>0</v>
      </c>
      <c r="H42" s="171"/>
      <c r="I42" s="171">
        <v>0</v>
      </c>
      <c r="J42" s="169">
        <f>ROUND(F42*(N42),2)</f>
        <v>12.96</v>
      </c>
      <c r="K42" s="1">
        <f>ROUND(F42*(O42),2)</f>
        <v>0</v>
      </c>
      <c r="L42" s="1">
        <f>ROUND(F42*(G42),2)</f>
        <v>0</v>
      </c>
      <c r="M42" s="1"/>
      <c r="N42" s="1">
        <v>28.14</v>
      </c>
      <c r="O42" s="1"/>
      <c r="P42" s="161"/>
      <c r="Q42" s="174"/>
      <c r="R42" s="174"/>
      <c r="S42" s="150"/>
      <c r="V42" s="175"/>
      <c r="Z42">
        <v>0</v>
      </c>
    </row>
    <row r="43" spans="1:26">
      <c r="A43" s="150"/>
      <c r="B43" s="150"/>
      <c r="C43" s="150"/>
      <c r="D43" s="150" t="s">
        <v>69</v>
      </c>
      <c r="E43" s="150"/>
      <c r="F43" s="168"/>
      <c r="G43" s="153"/>
      <c r="H43" s="153">
        <f>ROUND((SUM(M41:M42))/1,2)</f>
        <v>0</v>
      </c>
      <c r="I43" s="153">
        <f>ROUND((SUM(I41:I42))/1,2)</f>
        <v>0</v>
      </c>
      <c r="J43" s="150"/>
      <c r="K43" s="150"/>
      <c r="L43" s="150">
        <f>ROUND((SUM(L41:L42))/1,2)</f>
        <v>0</v>
      </c>
      <c r="M43" s="150">
        <f>ROUND((SUM(M41:M42))/1,2)</f>
        <v>0</v>
      </c>
      <c r="N43" s="150"/>
      <c r="O43" s="150"/>
      <c r="P43" s="176">
        <f>ROUND((SUM(P41:P42))/1,2)</f>
        <v>0</v>
      </c>
      <c r="Q43" s="147"/>
      <c r="R43" s="147"/>
      <c r="S43" s="176">
        <f>ROUND((SUM(S41:S42))/1,2)</f>
        <v>0</v>
      </c>
      <c r="T43" s="147"/>
      <c r="U43" s="147"/>
      <c r="V43" s="147"/>
      <c r="W43" s="147"/>
      <c r="X43" s="147"/>
      <c r="Y43" s="147"/>
      <c r="Z43" s="147"/>
    </row>
    <row r="44" spans="1:26">
      <c r="A44" s="1"/>
      <c r="B44" s="1"/>
      <c r="C44" s="1"/>
      <c r="D44" s="1"/>
      <c r="E44" s="1"/>
      <c r="F44" s="161"/>
      <c r="G44" s="143"/>
      <c r="H44" s="143"/>
      <c r="I44" s="143"/>
      <c r="J44" s="1"/>
      <c r="K44" s="1"/>
      <c r="L44" s="1"/>
      <c r="M44" s="1"/>
      <c r="N44" s="1"/>
      <c r="O44" s="1"/>
      <c r="P44" s="1"/>
      <c r="S44" s="1"/>
    </row>
    <row r="45" spans="1:26">
      <c r="A45" s="150"/>
      <c r="B45" s="150"/>
      <c r="C45" s="150"/>
      <c r="D45" s="2" t="s">
        <v>65</v>
      </c>
      <c r="E45" s="150"/>
      <c r="F45" s="168"/>
      <c r="G45" s="153"/>
      <c r="H45" s="153">
        <f>ROUND((SUM(M9:M44))/2,2)</f>
        <v>0</v>
      </c>
      <c r="I45" s="153">
        <f>ROUND((SUM(I9:I44))/2,2)</f>
        <v>0</v>
      </c>
      <c r="J45" s="151"/>
      <c r="K45" s="150"/>
      <c r="L45" s="151">
        <f>ROUND((SUM(L9:L44))/2,2)</f>
        <v>0</v>
      </c>
      <c r="M45" s="151">
        <f>ROUND((SUM(M9:M44))/2,2)</f>
        <v>0</v>
      </c>
      <c r="N45" s="150"/>
      <c r="O45" s="150"/>
      <c r="P45" s="176">
        <f>ROUND((SUM(P9:P44))/2,2)</f>
        <v>1.57</v>
      </c>
      <c r="S45" s="176">
        <f>ROUND((SUM(S9:S44))/2,2)</f>
        <v>0.47</v>
      </c>
    </row>
    <row r="46" spans="1:26">
      <c r="A46" s="1"/>
      <c r="B46" s="1"/>
      <c r="C46" s="1"/>
      <c r="D46" s="1"/>
      <c r="E46" s="1"/>
      <c r="F46" s="161"/>
      <c r="G46" s="143"/>
      <c r="H46" s="143"/>
      <c r="I46" s="143"/>
      <c r="J46" s="1"/>
      <c r="K46" s="1"/>
      <c r="L46" s="1"/>
      <c r="M46" s="1"/>
      <c r="N46" s="1"/>
      <c r="O46" s="1"/>
      <c r="P46" s="1"/>
      <c r="S46" s="1"/>
    </row>
    <row r="47" spans="1:26">
      <c r="A47" s="150"/>
      <c r="B47" s="150"/>
      <c r="C47" s="150"/>
      <c r="D47" s="2" t="s">
        <v>70</v>
      </c>
      <c r="E47" s="150"/>
      <c r="F47" s="168"/>
      <c r="G47" s="151"/>
      <c r="H47" s="151"/>
      <c r="I47" s="151"/>
      <c r="J47" s="150"/>
      <c r="K47" s="150"/>
      <c r="L47" s="150"/>
      <c r="M47" s="150"/>
      <c r="N47" s="150"/>
      <c r="O47" s="150"/>
      <c r="P47" s="150"/>
      <c r="Q47" s="147"/>
      <c r="R47" s="147"/>
      <c r="S47" s="150"/>
      <c r="T47" s="147"/>
      <c r="U47" s="147"/>
      <c r="V47" s="147"/>
      <c r="W47" s="147"/>
      <c r="X47" s="147"/>
      <c r="Y47" s="147"/>
      <c r="Z47" s="147"/>
    </row>
    <row r="48" spans="1:26">
      <c r="A48" s="150"/>
      <c r="B48" s="150"/>
      <c r="C48" s="150"/>
      <c r="D48" s="150" t="s">
        <v>186</v>
      </c>
      <c r="E48" s="150"/>
      <c r="F48" s="168"/>
      <c r="G48" s="151"/>
      <c r="H48" s="151"/>
      <c r="I48" s="151"/>
      <c r="J48" s="150"/>
      <c r="K48" s="150"/>
      <c r="L48" s="150"/>
      <c r="M48" s="150"/>
      <c r="N48" s="150"/>
      <c r="O48" s="150"/>
      <c r="P48" s="150"/>
      <c r="Q48" s="147"/>
      <c r="R48" s="147"/>
      <c r="S48" s="150"/>
      <c r="T48" s="147"/>
      <c r="U48" s="147"/>
      <c r="V48" s="147"/>
      <c r="W48" s="147"/>
      <c r="X48" s="147"/>
      <c r="Y48" s="147"/>
      <c r="Z48" s="147"/>
    </row>
    <row r="49" spans="1:26" ht="24.95" customHeight="1">
      <c r="A49" s="172"/>
      <c r="B49" s="169" t="s">
        <v>239</v>
      </c>
      <c r="C49" s="173" t="s">
        <v>240</v>
      </c>
      <c r="D49" s="169" t="s">
        <v>241</v>
      </c>
      <c r="E49" s="169" t="s">
        <v>99</v>
      </c>
      <c r="F49" s="170">
        <v>220.54499999999999</v>
      </c>
      <c r="G49" s="171">
        <v>0</v>
      </c>
      <c r="H49" s="171"/>
      <c r="I49" s="171">
        <v>0</v>
      </c>
      <c r="J49" s="169">
        <f t="shared" ref="J49:J54" si="6">ROUND(F49*(N49),2)</f>
        <v>247.01</v>
      </c>
      <c r="K49" s="1">
        <f t="shared" ref="K49:K54" si="7">ROUND(F49*(O49),2)</f>
        <v>0</v>
      </c>
      <c r="L49" s="1">
        <f>ROUND(F49*(G49),2)</f>
        <v>0</v>
      </c>
      <c r="M49" s="1"/>
      <c r="N49" s="1">
        <v>1.1200000000000001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>
      <c r="A50" s="172"/>
      <c r="B50" s="169" t="s">
        <v>239</v>
      </c>
      <c r="C50" s="173" t="s">
        <v>242</v>
      </c>
      <c r="D50" s="169" t="s">
        <v>243</v>
      </c>
      <c r="E50" s="169" t="s">
        <v>99</v>
      </c>
      <c r="F50" s="170">
        <v>5.61</v>
      </c>
      <c r="G50" s="171">
        <v>0</v>
      </c>
      <c r="H50" s="171"/>
      <c r="I50" s="171">
        <v>0</v>
      </c>
      <c r="J50" s="169">
        <f t="shared" si="6"/>
        <v>4.82</v>
      </c>
      <c r="K50" s="1">
        <f t="shared" si="7"/>
        <v>0</v>
      </c>
      <c r="L50" s="1">
        <f>ROUND(F50*(G50),2)</f>
        <v>0</v>
      </c>
      <c r="M50" s="1"/>
      <c r="N50" s="1">
        <v>0.86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>
      <c r="A51" s="172"/>
      <c r="B51" s="169" t="s">
        <v>239</v>
      </c>
      <c r="C51" s="173" t="s">
        <v>244</v>
      </c>
      <c r="D51" s="169" t="s">
        <v>245</v>
      </c>
      <c r="E51" s="169" t="s">
        <v>99</v>
      </c>
      <c r="F51" s="170">
        <v>11.22</v>
      </c>
      <c r="G51" s="171">
        <v>0</v>
      </c>
      <c r="H51" s="171"/>
      <c r="I51" s="171">
        <v>0</v>
      </c>
      <c r="J51" s="169">
        <f t="shared" si="6"/>
        <v>27.94</v>
      </c>
      <c r="K51" s="1">
        <f t="shared" si="7"/>
        <v>0</v>
      </c>
      <c r="L51" s="1">
        <f>ROUND(F51*(G51),2)</f>
        <v>0</v>
      </c>
      <c r="M51" s="1"/>
      <c r="N51" s="1">
        <v>2.4900000000000002</v>
      </c>
      <c r="O51" s="1"/>
      <c r="P51" s="168">
        <v>1.25E-3</v>
      </c>
      <c r="Q51" s="174"/>
      <c r="R51" s="174">
        <v>1.25E-3</v>
      </c>
      <c r="S51" s="150">
        <f>ROUND(F51*(R51),3)</f>
        <v>1.4E-2</v>
      </c>
      <c r="V51" s="175"/>
      <c r="Z51">
        <v>0</v>
      </c>
    </row>
    <row r="52" spans="1:26" ht="24.95" customHeight="1">
      <c r="A52" s="172"/>
      <c r="B52" s="169" t="s">
        <v>246</v>
      </c>
      <c r="C52" s="173" t="s">
        <v>247</v>
      </c>
      <c r="D52" s="169" t="s">
        <v>248</v>
      </c>
      <c r="E52" s="169" t="s">
        <v>92</v>
      </c>
      <c r="F52" s="170">
        <v>0.78502565999999996</v>
      </c>
      <c r="G52" s="171">
        <v>0</v>
      </c>
      <c r="H52" s="171"/>
      <c r="I52" s="171">
        <v>0</v>
      </c>
      <c r="J52" s="169">
        <f t="shared" si="6"/>
        <v>23.44</v>
      </c>
      <c r="K52" s="1">
        <f t="shared" si="7"/>
        <v>0</v>
      </c>
      <c r="L52" s="1">
        <f>ROUND(F52*(G52),2)</f>
        <v>0</v>
      </c>
      <c r="M52" s="1"/>
      <c r="N52" s="1">
        <v>29.86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>
      <c r="A53" s="172"/>
      <c r="B53" s="169" t="s">
        <v>249</v>
      </c>
      <c r="C53" s="173" t="s">
        <v>250</v>
      </c>
      <c r="D53" s="169" t="s">
        <v>251</v>
      </c>
      <c r="E53" s="169" t="s">
        <v>99</v>
      </c>
      <c r="F53" s="170">
        <v>5.7222</v>
      </c>
      <c r="G53" s="171">
        <v>0</v>
      </c>
      <c r="H53" s="171"/>
      <c r="I53" s="171">
        <v>0</v>
      </c>
      <c r="J53" s="169">
        <f t="shared" si="6"/>
        <v>78.39</v>
      </c>
      <c r="K53" s="1">
        <f t="shared" si="7"/>
        <v>0</v>
      </c>
      <c r="L53" s="1"/>
      <c r="M53" s="1">
        <f>ROUND(F53*(G53),2)</f>
        <v>0</v>
      </c>
      <c r="N53" s="1">
        <v>13.7</v>
      </c>
      <c r="O53" s="1"/>
      <c r="P53" s="168">
        <v>1.6799999999999999E-2</v>
      </c>
      <c r="Q53" s="174"/>
      <c r="R53" s="174">
        <v>1.6799999999999999E-2</v>
      </c>
      <c r="S53" s="150">
        <f>ROUND(F53*(R53),3)</f>
        <v>9.6000000000000002E-2</v>
      </c>
      <c r="V53" s="175"/>
      <c r="Z53">
        <v>0</v>
      </c>
    </row>
    <row r="54" spans="1:26" ht="24.95" customHeight="1">
      <c r="A54" s="172"/>
      <c r="B54" s="169" t="s">
        <v>157</v>
      </c>
      <c r="C54" s="173" t="s">
        <v>252</v>
      </c>
      <c r="D54" s="169" t="s">
        <v>253</v>
      </c>
      <c r="E54" s="169" t="s">
        <v>99</v>
      </c>
      <c r="F54" s="170">
        <v>224.95590000000001</v>
      </c>
      <c r="G54" s="171">
        <v>0</v>
      </c>
      <c r="H54" s="171"/>
      <c r="I54" s="171">
        <f t="shared" ref="I54" si="8">ROUND(F54*(G54+H54),2)</f>
        <v>0</v>
      </c>
      <c r="J54" s="169">
        <f t="shared" si="6"/>
        <v>1327.24</v>
      </c>
      <c r="K54" s="1">
        <f t="shared" si="7"/>
        <v>0</v>
      </c>
      <c r="L54" s="1"/>
      <c r="M54" s="1">
        <f>ROUND(F54*(G54),2)</f>
        <v>0</v>
      </c>
      <c r="N54" s="1">
        <v>5.9</v>
      </c>
      <c r="O54" s="1"/>
      <c r="P54" s="168">
        <v>3.0000000000000001E-3</v>
      </c>
      <c r="Q54" s="174"/>
      <c r="R54" s="174">
        <v>3.0000000000000001E-3</v>
      </c>
      <c r="S54" s="150">
        <f>ROUND(F54*(R54),3)</f>
        <v>0.67500000000000004</v>
      </c>
      <c r="V54" s="175"/>
      <c r="Z54">
        <v>0</v>
      </c>
    </row>
    <row r="55" spans="1:26">
      <c r="A55" s="150"/>
      <c r="B55" s="150"/>
      <c r="C55" s="150"/>
      <c r="D55" s="150" t="s">
        <v>186</v>
      </c>
      <c r="E55" s="150"/>
      <c r="F55" s="168"/>
      <c r="G55" s="153"/>
      <c r="H55" s="153">
        <f>ROUND((SUM(M48:M54))/1,2)</f>
        <v>0</v>
      </c>
      <c r="I55" s="153">
        <f>ROUND((SUM(I48:I54))/1,2)</f>
        <v>0</v>
      </c>
      <c r="J55" s="150"/>
      <c r="K55" s="150"/>
      <c r="L55" s="150">
        <f>ROUND((SUM(L48:L54))/1,2)</f>
        <v>0</v>
      </c>
      <c r="M55" s="150">
        <f>ROUND((SUM(M48:M54))/1,2)</f>
        <v>0</v>
      </c>
      <c r="N55" s="150"/>
      <c r="O55" s="150"/>
      <c r="P55" s="176">
        <f>ROUND((SUM(P48:P54))/1,2)</f>
        <v>0.02</v>
      </c>
      <c r="Q55" s="147"/>
      <c r="R55" s="147"/>
      <c r="S55" s="176">
        <f>ROUND((SUM(S48:S54))/1,2)</f>
        <v>0.79</v>
      </c>
      <c r="T55" s="147"/>
      <c r="U55" s="147"/>
      <c r="V55" s="147"/>
      <c r="W55" s="147"/>
      <c r="X55" s="147"/>
      <c r="Y55" s="147"/>
      <c r="Z55" s="147"/>
    </row>
    <row r="56" spans="1:26">
      <c r="A56" s="1"/>
      <c r="B56" s="1"/>
      <c r="C56" s="1"/>
      <c r="D56" s="1"/>
      <c r="E56" s="1"/>
      <c r="F56" s="161"/>
      <c r="G56" s="143"/>
      <c r="H56" s="143"/>
      <c r="I56" s="143"/>
      <c r="J56" s="1"/>
      <c r="K56" s="1"/>
      <c r="L56" s="1"/>
      <c r="M56" s="1"/>
      <c r="N56" s="1"/>
      <c r="O56" s="1"/>
      <c r="P56" s="1"/>
      <c r="S56" s="1"/>
    </row>
    <row r="57" spans="1:26">
      <c r="A57" s="150"/>
      <c r="B57" s="150"/>
      <c r="C57" s="150"/>
      <c r="D57" s="150" t="s">
        <v>73</v>
      </c>
      <c r="E57" s="150"/>
      <c r="F57" s="168"/>
      <c r="G57" s="151"/>
      <c r="H57" s="151"/>
      <c r="I57" s="151"/>
      <c r="J57" s="150"/>
      <c r="K57" s="150"/>
      <c r="L57" s="150"/>
      <c r="M57" s="150"/>
      <c r="N57" s="150"/>
      <c r="O57" s="150"/>
      <c r="P57" s="150"/>
      <c r="Q57" s="147"/>
      <c r="R57" s="147"/>
      <c r="S57" s="150"/>
      <c r="T57" s="147"/>
      <c r="U57" s="147"/>
      <c r="V57" s="147"/>
      <c r="W57" s="147"/>
      <c r="X57" s="147"/>
      <c r="Y57" s="147"/>
      <c r="Z57" s="147"/>
    </row>
    <row r="58" spans="1:26" ht="24.95" customHeight="1">
      <c r="A58" s="172"/>
      <c r="B58" s="169" t="s">
        <v>254</v>
      </c>
      <c r="C58" s="173" t="s">
        <v>255</v>
      </c>
      <c r="D58" s="169" t="s">
        <v>256</v>
      </c>
      <c r="E58" s="169" t="s">
        <v>129</v>
      </c>
      <c r="F58" s="170">
        <v>19</v>
      </c>
      <c r="G58" s="171">
        <v>0</v>
      </c>
      <c r="H58" s="171"/>
      <c r="I58" s="171">
        <f>ROUND(F58*(G58+H58),2)</f>
        <v>0</v>
      </c>
      <c r="J58" s="169">
        <f>ROUND(F58*(N58),2)</f>
        <v>19</v>
      </c>
      <c r="K58" s="1">
        <f>ROUND(F58*(O58),2)</f>
        <v>0</v>
      </c>
      <c r="L58" s="1">
        <f>ROUND(F58*(G58),2)</f>
        <v>0</v>
      </c>
      <c r="M58" s="1"/>
      <c r="N58" s="1">
        <v>1</v>
      </c>
      <c r="O58" s="1"/>
      <c r="P58" s="161"/>
      <c r="Q58" s="174"/>
      <c r="R58" s="174"/>
      <c r="S58" s="150"/>
      <c r="V58" s="175">
        <f>ROUND(F58*(X58),3)</f>
        <v>2.5999999999999999E-2</v>
      </c>
      <c r="X58">
        <v>1.3500000000000001E-3</v>
      </c>
      <c r="Z58">
        <v>0</v>
      </c>
    </row>
    <row r="59" spans="1:26">
      <c r="A59" s="150"/>
      <c r="B59" s="150"/>
      <c r="C59" s="150"/>
      <c r="D59" s="150" t="s">
        <v>73</v>
      </c>
      <c r="E59" s="150"/>
      <c r="F59" s="168"/>
      <c r="G59" s="153"/>
      <c r="H59" s="153">
        <f>ROUND((SUM(M57:M58))/1,2)</f>
        <v>0</v>
      </c>
      <c r="I59" s="153">
        <f>ROUND((SUM(I57:I58))/1,2)</f>
        <v>0</v>
      </c>
      <c r="J59" s="150"/>
      <c r="K59" s="150"/>
      <c r="L59" s="150">
        <f>ROUND((SUM(L57:L58))/1,2)</f>
        <v>0</v>
      </c>
      <c r="M59" s="150">
        <f>ROUND((SUM(M57:M58))/1,2)</f>
        <v>0</v>
      </c>
      <c r="N59" s="150"/>
      <c r="O59" s="150"/>
      <c r="P59" s="176">
        <f>ROUND((SUM(P57:P58))/1,2)</f>
        <v>0</v>
      </c>
      <c r="Q59" s="147"/>
      <c r="R59" s="147"/>
      <c r="S59" s="176">
        <f>ROUND((SUM(S57:S58))/1,2)</f>
        <v>0</v>
      </c>
      <c r="T59" s="147"/>
      <c r="U59" s="147"/>
      <c r="V59" s="147"/>
      <c r="W59" s="147"/>
      <c r="X59" s="147"/>
      <c r="Y59" s="147"/>
      <c r="Z59" s="147"/>
    </row>
    <row r="60" spans="1:26">
      <c r="A60" s="1"/>
      <c r="B60" s="1"/>
      <c r="C60" s="1"/>
      <c r="D60" s="1"/>
      <c r="E60" s="1"/>
      <c r="F60" s="161"/>
      <c r="G60" s="143"/>
      <c r="H60" s="143"/>
      <c r="I60" s="143"/>
      <c r="J60" s="1"/>
      <c r="K60" s="1"/>
      <c r="L60" s="1"/>
      <c r="M60" s="1"/>
      <c r="N60" s="1"/>
      <c r="O60" s="1"/>
      <c r="P60" s="1"/>
      <c r="S60" s="1"/>
    </row>
    <row r="61" spans="1:26">
      <c r="A61" s="150"/>
      <c r="B61" s="150"/>
      <c r="C61" s="150"/>
      <c r="D61" s="150" t="s">
        <v>74</v>
      </c>
      <c r="E61" s="150"/>
      <c r="F61" s="168"/>
      <c r="G61" s="151"/>
      <c r="H61" s="151"/>
      <c r="I61" s="151"/>
      <c r="J61" s="150"/>
      <c r="K61" s="150"/>
      <c r="L61" s="150"/>
      <c r="M61" s="150"/>
      <c r="N61" s="150"/>
      <c r="O61" s="150"/>
      <c r="P61" s="150"/>
      <c r="Q61" s="147"/>
      <c r="R61" s="147"/>
      <c r="S61" s="150"/>
      <c r="T61" s="147"/>
      <c r="U61" s="147"/>
      <c r="V61" s="147"/>
      <c r="W61" s="147"/>
      <c r="X61" s="147"/>
      <c r="Y61" s="147"/>
      <c r="Z61" s="147"/>
    </row>
    <row r="62" spans="1:26" ht="24.95" customHeight="1">
      <c r="A62" s="172"/>
      <c r="B62" s="169" t="s">
        <v>170</v>
      </c>
      <c r="C62" s="173" t="s">
        <v>257</v>
      </c>
      <c r="D62" s="169" t="s">
        <v>258</v>
      </c>
      <c r="E62" s="169" t="s">
        <v>134</v>
      </c>
      <c r="F62" s="170">
        <v>1</v>
      </c>
      <c r="G62" s="171">
        <v>0</v>
      </c>
      <c r="H62" s="171"/>
      <c r="I62" s="171">
        <v>0</v>
      </c>
      <c r="J62" s="169">
        <f>ROUND(F62*(N62),2)</f>
        <v>7.1</v>
      </c>
      <c r="K62" s="1">
        <f>ROUND(F62*(O62),2)</f>
        <v>0</v>
      </c>
      <c r="L62" s="1">
        <f>ROUND(F62*(G62),2)</f>
        <v>0</v>
      </c>
      <c r="M62" s="1"/>
      <c r="N62" s="1">
        <v>7.1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>
      <c r="A63" s="172"/>
      <c r="B63" s="169" t="s">
        <v>170</v>
      </c>
      <c r="C63" s="173" t="s">
        <v>259</v>
      </c>
      <c r="D63" s="169" t="s">
        <v>260</v>
      </c>
      <c r="E63" s="169" t="s">
        <v>92</v>
      </c>
      <c r="F63" s="170">
        <v>0.04</v>
      </c>
      <c r="G63" s="171">
        <v>0</v>
      </c>
      <c r="H63" s="171"/>
      <c r="I63" s="171">
        <v>0</v>
      </c>
      <c r="J63" s="169">
        <f>ROUND(F63*(N63),2)</f>
        <v>1.26</v>
      </c>
      <c r="K63" s="1">
        <f>ROUND(F63*(O63),2)</f>
        <v>0</v>
      </c>
      <c r="L63" s="1">
        <f>ROUND(F63*(G63),2)</f>
        <v>0</v>
      </c>
      <c r="M63" s="1"/>
      <c r="N63" s="1">
        <v>31.5</v>
      </c>
      <c r="O63" s="1"/>
      <c r="P63" s="161"/>
      <c r="Q63" s="174"/>
      <c r="R63" s="174"/>
      <c r="S63" s="150"/>
      <c r="V63" s="175"/>
      <c r="Z63">
        <v>0</v>
      </c>
    </row>
    <row r="64" spans="1:26" ht="50.1" customHeight="1">
      <c r="A64" s="172"/>
      <c r="B64" s="169" t="s">
        <v>261</v>
      </c>
      <c r="C64" s="173" t="s">
        <v>262</v>
      </c>
      <c r="D64" s="169" t="s">
        <v>263</v>
      </c>
      <c r="E64" s="169" t="s">
        <v>134</v>
      </c>
      <c r="F64" s="170">
        <v>1</v>
      </c>
      <c r="G64" s="171">
        <v>0</v>
      </c>
      <c r="H64" s="171"/>
      <c r="I64" s="171">
        <v>0</v>
      </c>
      <c r="J64" s="169">
        <f>ROUND(F64*(N64),2)</f>
        <v>425</v>
      </c>
      <c r="K64" s="1">
        <f>ROUND(F64*(O64),2)</f>
        <v>0</v>
      </c>
      <c r="L64" s="1">
        <f>ROUND(F64*(G64),2)</f>
        <v>0</v>
      </c>
      <c r="M64" s="1"/>
      <c r="N64" s="1">
        <v>425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>
      <c r="A65" s="172"/>
      <c r="B65" s="169" t="s">
        <v>204</v>
      </c>
      <c r="C65" s="173" t="s">
        <v>264</v>
      </c>
      <c r="D65" s="169" t="s">
        <v>265</v>
      </c>
      <c r="E65" s="169" t="s">
        <v>266</v>
      </c>
      <c r="F65" s="170">
        <v>1</v>
      </c>
      <c r="G65" s="171">
        <v>0</v>
      </c>
      <c r="H65" s="171"/>
      <c r="I65" s="171">
        <v>0</v>
      </c>
      <c r="J65" s="169">
        <f>ROUND(F65*(N65),2)</f>
        <v>145</v>
      </c>
      <c r="K65" s="1">
        <f>ROUND(F65*(O65),2)</f>
        <v>0</v>
      </c>
      <c r="L65" s="1"/>
      <c r="M65" s="1">
        <f>ROUND(F65*(G65),2)</f>
        <v>0</v>
      </c>
      <c r="N65" s="1">
        <v>145</v>
      </c>
      <c r="O65" s="1"/>
      <c r="P65" s="161"/>
      <c r="Q65" s="174"/>
      <c r="R65" s="174"/>
      <c r="S65" s="150"/>
      <c r="V65" s="175"/>
      <c r="Z65">
        <v>0</v>
      </c>
    </row>
    <row r="66" spans="1:26">
      <c r="A66" s="150"/>
      <c r="B66" s="150"/>
      <c r="C66" s="150"/>
      <c r="D66" s="150" t="s">
        <v>74</v>
      </c>
      <c r="E66" s="150"/>
      <c r="F66" s="168"/>
      <c r="G66" s="153"/>
      <c r="H66" s="153">
        <f>ROUND((SUM(M61:M65))/1,2)</f>
        <v>0</v>
      </c>
      <c r="I66" s="153">
        <f>ROUND((SUM(I61:I65))/1,2)</f>
        <v>0</v>
      </c>
      <c r="J66" s="150"/>
      <c r="K66" s="150"/>
      <c r="L66" s="150">
        <f>ROUND((SUM(L61:L65))/1,2)</f>
        <v>0</v>
      </c>
      <c r="M66" s="150">
        <f>ROUND((SUM(M61:M65))/1,2)</f>
        <v>0</v>
      </c>
      <c r="N66" s="150"/>
      <c r="O66" s="150"/>
      <c r="P66" s="176">
        <f>ROUND((SUM(P61:P65))/1,2)</f>
        <v>0</v>
      </c>
      <c r="Q66" s="147"/>
      <c r="R66" s="147"/>
      <c r="S66" s="176">
        <f>ROUND((SUM(S61:S65))/1,2)</f>
        <v>0</v>
      </c>
      <c r="T66" s="147"/>
      <c r="U66" s="147"/>
      <c r="V66" s="147"/>
      <c r="W66" s="147"/>
      <c r="X66" s="147"/>
      <c r="Y66" s="147"/>
      <c r="Z66" s="147"/>
    </row>
    <row r="67" spans="1:26">
      <c r="A67" s="1"/>
      <c r="B67" s="1"/>
      <c r="C67" s="1"/>
      <c r="D67" s="1"/>
      <c r="E67" s="1"/>
      <c r="F67" s="161"/>
      <c r="G67" s="143"/>
      <c r="H67" s="143"/>
      <c r="I67" s="143"/>
      <c r="J67" s="1"/>
      <c r="K67" s="1"/>
      <c r="L67" s="1"/>
      <c r="M67" s="1"/>
      <c r="N67" s="1"/>
      <c r="O67" s="1"/>
      <c r="P67" s="1"/>
      <c r="S67" s="1"/>
    </row>
    <row r="68" spans="1:26">
      <c r="A68" s="150"/>
      <c r="B68" s="150"/>
      <c r="C68" s="150"/>
      <c r="D68" s="150" t="s">
        <v>187</v>
      </c>
      <c r="E68" s="150"/>
      <c r="F68" s="168"/>
      <c r="G68" s="151"/>
      <c r="H68" s="151"/>
      <c r="I68" s="151"/>
      <c r="J68" s="150"/>
      <c r="K68" s="150"/>
      <c r="L68" s="150"/>
      <c r="M68" s="150"/>
      <c r="N68" s="150"/>
      <c r="O68" s="150"/>
      <c r="P68" s="150"/>
      <c r="Q68" s="147"/>
      <c r="R68" s="147"/>
      <c r="S68" s="150"/>
      <c r="T68" s="147"/>
      <c r="U68" s="147"/>
      <c r="V68" s="147"/>
      <c r="W68" s="147"/>
      <c r="X68" s="147"/>
      <c r="Y68" s="147"/>
      <c r="Z68" s="147"/>
    </row>
    <row r="69" spans="1:26" ht="24.95" customHeight="1">
      <c r="A69" s="172"/>
      <c r="B69" s="169" t="s">
        <v>267</v>
      </c>
      <c r="C69" s="173" t="s">
        <v>268</v>
      </c>
      <c r="D69" s="169" t="s">
        <v>269</v>
      </c>
      <c r="E69" s="169" t="s">
        <v>99</v>
      </c>
      <c r="F69" s="170">
        <v>5.61</v>
      </c>
      <c r="G69" s="171">
        <v>0</v>
      </c>
      <c r="H69" s="171"/>
      <c r="I69" s="171">
        <f>ROUND(F69*(G69+H69),2)</f>
        <v>0</v>
      </c>
      <c r="J69" s="169">
        <f>ROUND(F69*(N69),2)</f>
        <v>70.13</v>
      </c>
      <c r="K69" s="1">
        <f>ROUND(F69*(O69),2)</f>
        <v>0</v>
      </c>
      <c r="L69" s="1">
        <f>ROUND(F69*(G69),2)</f>
        <v>0</v>
      </c>
      <c r="M69" s="1"/>
      <c r="N69" s="1">
        <v>12.5</v>
      </c>
      <c r="O69" s="1"/>
      <c r="P69" s="168">
        <v>3.3500000000000001E-3</v>
      </c>
      <c r="Q69" s="174"/>
      <c r="R69" s="174">
        <v>3.3500000000000001E-3</v>
      </c>
      <c r="S69" s="150">
        <f>ROUND(F69*(R69),3)</f>
        <v>1.9E-2</v>
      </c>
      <c r="V69" s="175"/>
      <c r="Z69">
        <v>0</v>
      </c>
    </row>
    <row r="70" spans="1:26" ht="24.95" customHeight="1">
      <c r="A70" s="172"/>
      <c r="B70" s="169" t="s">
        <v>267</v>
      </c>
      <c r="C70" s="173" t="s">
        <v>270</v>
      </c>
      <c r="D70" s="169" t="s">
        <v>271</v>
      </c>
      <c r="E70" s="169" t="s">
        <v>92</v>
      </c>
      <c r="F70" s="170">
        <v>1.8793500000000001E-2</v>
      </c>
      <c r="G70" s="171">
        <v>0</v>
      </c>
      <c r="H70" s="171"/>
      <c r="I70" s="171">
        <v>0</v>
      </c>
      <c r="J70" s="169">
        <f>ROUND(F70*(N70),2)</f>
        <v>0.33</v>
      </c>
      <c r="K70" s="1">
        <f>ROUND(F70*(O70),2)</f>
        <v>0</v>
      </c>
      <c r="L70" s="1">
        <f>ROUND(F70*(G70),2)</f>
        <v>0</v>
      </c>
      <c r="M70" s="1"/>
      <c r="N70" s="1">
        <v>17.579999999999998</v>
      </c>
      <c r="O70" s="1"/>
      <c r="P70" s="161"/>
      <c r="Q70" s="174"/>
      <c r="R70" s="174"/>
      <c r="S70" s="150"/>
      <c r="V70" s="175"/>
      <c r="Z70">
        <v>0</v>
      </c>
    </row>
    <row r="71" spans="1:26" ht="24.95" customHeight="1">
      <c r="A71" s="172"/>
      <c r="B71" s="169" t="s">
        <v>204</v>
      </c>
      <c r="C71" s="173" t="s">
        <v>272</v>
      </c>
      <c r="D71" s="169" t="s">
        <v>273</v>
      </c>
      <c r="E71" s="169" t="s">
        <v>274</v>
      </c>
      <c r="F71" s="170">
        <v>5.7222</v>
      </c>
      <c r="G71" s="171">
        <v>0</v>
      </c>
      <c r="H71" s="171"/>
      <c r="I71" s="171">
        <v>0</v>
      </c>
      <c r="J71" s="169">
        <f>ROUND(F71*(N71),2)</f>
        <v>81.540000000000006</v>
      </c>
      <c r="K71" s="1">
        <f>ROUND(F71*(O71),2)</f>
        <v>0</v>
      </c>
      <c r="L71" s="1"/>
      <c r="M71" s="1">
        <f>ROUND(F71*(G71),2)</f>
        <v>0</v>
      </c>
      <c r="N71" s="1">
        <v>14.25</v>
      </c>
      <c r="O71" s="1"/>
      <c r="P71" s="161"/>
      <c r="Q71" s="174"/>
      <c r="R71" s="174"/>
      <c r="S71" s="150"/>
      <c r="V71" s="175"/>
      <c r="Z71">
        <v>0</v>
      </c>
    </row>
    <row r="72" spans="1:26">
      <c r="A72" s="150"/>
      <c r="B72" s="150"/>
      <c r="C72" s="150"/>
      <c r="D72" s="150" t="s">
        <v>187</v>
      </c>
      <c r="E72" s="150"/>
      <c r="F72" s="168"/>
      <c r="G72" s="153"/>
      <c r="H72" s="153">
        <f>ROUND((SUM(M68:M71))/1,2)</f>
        <v>0</v>
      </c>
      <c r="I72" s="153">
        <f>ROUND((SUM(I68:I71))/1,2)</f>
        <v>0</v>
      </c>
      <c r="J72" s="150"/>
      <c r="K72" s="150"/>
      <c r="L72" s="150">
        <f>ROUND((SUM(L68:L71))/1,2)</f>
        <v>0</v>
      </c>
      <c r="M72" s="150">
        <f>ROUND((SUM(M68:M71))/1,2)</f>
        <v>0</v>
      </c>
      <c r="N72" s="150"/>
      <c r="O72" s="150"/>
      <c r="P72" s="176">
        <f>ROUND((SUM(P68:P71))/1,2)</f>
        <v>0</v>
      </c>
      <c r="Q72" s="147"/>
      <c r="R72" s="147"/>
      <c r="S72" s="176">
        <f>ROUND((SUM(S68:S71))/1,2)</f>
        <v>0.02</v>
      </c>
      <c r="T72" s="147"/>
      <c r="U72" s="147"/>
      <c r="V72" s="147"/>
      <c r="W72" s="147"/>
      <c r="X72" s="147"/>
      <c r="Y72" s="147"/>
      <c r="Z72" s="147"/>
    </row>
    <row r="73" spans="1:26">
      <c r="A73" s="1"/>
      <c r="B73" s="1"/>
      <c r="C73" s="1"/>
      <c r="D73" s="1"/>
      <c r="E73" s="1"/>
      <c r="F73" s="161"/>
      <c r="G73" s="143"/>
      <c r="H73" s="143"/>
      <c r="I73" s="143"/>
      <c r="J73" s="1"/>
      <c r="K73" s="1"/>
      <c r="L73" s="1"/>
      <c r="M73" s="1"/>
      <c r="N73" s="1"/>
      <c r="O73" s="1"/>
      <c r="P73" s="1"/>
      <c r="S73" s="1"/>
    </row>
    <row r="74" spans="1:26">
      <c r="A74" s="150"/>
      <c r="B74" s="150"/>
      <c r="C74" s="150"/>
      <c r="D74" s="150" t="s">
        <v>188</v>
      </c>
      <c r="E74" s="150"/>
      <c r="F74" s="168"/>
      <c r="G74" s="151"/>
      <c r="H74" s="151"/>
      <c r="I74" s="151"/>
      <c r="J74" s="150"/>
      <c r="K74" s="150"/>
      <c r="L74" s="150"/>
      <c r="M74" s="150"/>
      <c r="N74" s="150"/>
      <c r="O74" s="150"/>
      <c r="P74" s="150"/>
      <c r="Q74" s="147"/>
      <c r="R74" s="147"/>
      <c r="S74" s="150"/>
      <c r="T74" s="147"/>
      <c r="U74" s="147"/>
      <c r="V74" s="147"/>
      <c r="W74" s="147"/>
      <c r="X74" s="147"/>
      <c r="Y74" s="147"/>
      <c r="Z74" s="147"/>
    </row>
    <row r="75" spans="1:26" ht="24.95" customHeight="1">
      <c r="A75" s="172"/>
      <c r="B75" s="169" t="s">
        <v>275</v>
      </c>
      <c r="C75" s="173" t="s">
        <v>276</v>
      </c>
      <c r="D75" s="169" t="s">
        <v>277</v>
      </c>
      <c r="E75" s="169" t="s">
        <v>99</v>
      </c>
      <c r="F75" s="170">
        <v>17.09</v>
      </c>
      <c r="G75" s="171">
        <v>0</v>
      </c>
      <c r="H75" s="171"/>
      <c r="I75" s="171">
        <v>0</v>
      </c>
      <c r="J75" s="169">
        <f>ROUND(F75*(N75),2)</f>
        <v>266.60000000000002</v>
      </c>
      <c r="K75" s="1">
        <f>ROUND(F75*(O75),2)</f>
        <v>0</v>
      </c>
      <c r="L75" s="1">
        <f>ROUND(F75*(G75),2)</f>
        <v>0</v>
      </c>
      <c r="M75" s="1"/>
      <c r="N75" s="1">
        <v>15.6</v>
      </c>
      <c r="O75" s="1"/>
      <c r="P75" s="168">
        <v>3.4399999999999999E-3</v>
      </c>
      <c r="Q75" s="174"/>
      <c r="R75" s="174">
        <v>3.4399999999999999E-3</v>
      </c>
      <c r="S75" s="150">
        <f>ROUND(F75*(R75),3)</f>
        <v>5.8999999999999997E-2</v>
      </c>
      <c r="V75" s="175"/>
      <c r="Z75">
        <v>0</v>
      </c>
    </row>
    <row r="76" spans="1:26" ht="24.95" customHeight="1">
      <c r="A76" s="172"/>
      <c r="B76" s="169" t="s">
        <v>275</v>
      </c>
      <c r="C76" s="173" t="s">
        <v>278</v>
      </c>
      <c r="D76" s="169" t="s">
        <v>279</v>
      </c>
      <c r="E76" s="169" t="s">
        <v>92</v>
      </c>
      <c r="F76" s="170">
        <v>0.4248574</v>
      </c>
      <c r="G76" s="171">
        <v>0</v>
      </c>
      <c r="H76" s="171"/>
      <c r="I76" s="171">
        <v>0</v>
      </c>
      <c r="J76" s="169">
        <f>ROUND(F76*(N76),2)</f>
        <v>7.47</v>
      </c>
      <c r="K76" s="1">
        <f>ROUND(F76*(O76),2)</f>
        <v>0</v>
      </c>
      <c r="L76" s="1">
        <f>ROUND(F76*(G76),2)</f>
        <v>0</v>
      </c>
      <c r="M76" s="1"/>
      <c r="N76" s="1">
        <v>17.579999999999998</v>
      </c>
      <c r="O76" s="1"/>
      <c r="P76" s="161"/>
      <c r="Q76" s="174"/>
      <c r="R76" s="174"/>
      <c r="S76" s="150"/>
      <c r="V76" s="175"/>
      <c r="Z76">
        <v>0</v>
      </c>
    </row>
    <row r="77" spans="1:26" ht="24.95" customHeight="1">
      <c r="A77" s="172"/>
      <c r="B77" s="169" t="s">
        <v>280</v>
      </c>
      <c r="C77" s="173" t="s">
        <v>281</v>
      </c>
      <c r="D77" s="169" t="s">
        <v>282</v>
      </c>
      <c r="E77" s="169" t="s">
        <v>99</v>
      </c>
      <c r="F77" s="170">
        <v>17.431799999999999</v>
      </c>
      <c r="G77" s="171">
        <v>0</v>
      </c>
      <c r="H77" s="171"/>
      <c r="I77" s="171">
        <v>0</v>
      </c>
      <c r="J77" s="169">
        <f>ROUND(F77*(N77),2)</f>
        <v>296.17</v>
      </c>
      <c r="K77" s="1">
        <f>ROUND(F77*(O77),2)</f>
        <v>0</v>
      </c>
      <c r="L77" s="1"/>
      <c r="M77" s="1">
        <f>ROUND(F77*(G77),2)</f>
        <v>0</v>
      </c>
      <c r="N77" s="1">
        <v>16.989999999999998</v>
      </c>
      <c r="O77" s="1"/>
      <c r="P77" s="168">
        <v>2.1000000000000001E-2</v>
      </c>
      <c r="Q77" s="174"/>
      <c r="R77" s="174">
        <v>2.1000000000000001E-2</v>
      </c>
      <c r="S77" s="150">
        <f>ROUND(F77*(R77),3)</f>
        <v>0.36599999999999999</v>
      </c>
      <c r="V77" s="175"/>
      <c r="Z77">
        <v>0</v>
      </c>
    </row>
    <row r="78" spans="1:26">
      <c r="A78" s="150"/>
      <c r="B78" s="150"/>
      <c r="C78" s="150"/>
      <c r="D78" s="150" t="s">
        <v>188</v>
      </c>
      <c r="E78" s="150"/>
      <c r="F78" s="168"/>
      <c r="G78" s="153"/>
      <c r="H78" s="153">
        <f>ROUND((SUM(M74:M77))/1,2)</f>
        <v>0</v>
      </c>
      <c r="I78" s="153">
        <f>ROUND((SUM(I74:I77))/1,2)</f>
        <v>0</v>
      </c>
      <c r="J78" s="150"/>
      <c r="K78" s="150"/>
      <c r="L78" s="150">
        <f>ROUND((SUM(L74:L77))/1,2)</f>
        <v>0</v>
      </c>
      <c r="M78" s="150">
        <f>ROUND((SUM(M74:M77))/1,2)</f>
        <v>0</v>
      </c>
      <c r="N78" s="150"/>
      <c r="O78" s="150"/>
      <c r="P78" s="176">
        <f>ROUND((SUM(P74:P77))/1,2)</f>
        <v>0.02</v>
      </c>
      <c r="Q78" s="147"/>
      <c r="R78" s="147"/>
      <c r="S78" s="176">
        <f>ROUND((SUM(S74:S77))/1,2)</f>
        <v>0.43</v>
      </c>
      <c r="T78" s="147"/>
      <c r="U78" s="147"/>
      <c r="V78" s="147"/>
      <c r="W78" s="147"/>
      <c r="X78" s="147"/>
      <c r="Y78" s="147"/>
      <c r="Z78" s="147"/>
    </row>
    <row r="79" spans="1:26">
      <c r="A79" s="1"/>
      <c r="B79" s="1"/>
      <c r="C79" s="1"/>
      <c r="D79" s="1"/>
      <c r="E79" s="1"/>
      <c r="F79" s="161"/>
      <c r="G79" s="143"/>
      <c r="H79" s="143"/>
      <c r="I79" s="143"/>
      <c r="J79" s="1"/>
      <c r="K79" s="1"/>
      <c r="L79" s="1"/>
      <c r="M79" s="1"/>
      <c r="N79" s="1"/>
      <c r="O79" s="1"/>
      <c r="P79" s="1"/>
      <c r="S79" s="1"/>
    </row>
    <row r="80" spans="1:26">
      <c r="A80" s="150"/>
      <c r="B80" s="150"/>
      <c r="C80" s="150"/>
      <c r="D80" s="150" t="s">
        <v>189</v>
      </c>
      <c r="E80" s="150"/>
      <c r="F80" s="168"/>
      <c r="G80" s="151"/>
      <c r="H80" s="151"/>
      <c r="I80" s="151"/>
      <c r="J80" s="150"/>
      <c r="K80" s="150"/>
      <c r="L80" s="150"/>
      <c r="M80" s="150"/>
      <c r="N80" s="150"/>
      <c r="O80" s="150"/>
      <c r="P80" s="150"/>
      <c r="Q80" s="147"/>
      <c r="R80" s="147"/>
      <c r="S80" s="150"/>
      <c r="T80" s="147"/>
      <c r="U80" s="147"/>
      <c r="V80" s="147"/>
      <c r="W80" s="147"/>
      <c r="X80" s="147"/>
      <c r="Y80" s="147"/>
      <c r="Z80" s="147"/>
    </row>
    <row r="81" spans="1:26" ht="24.95" customHeight="1">
      <c r="A81" s="172"/>
      <c r="B81" s="169" t="s">
        <v>283</v>
      </c>
      <c r="C81" s="173" t="s">
        <v>284</v>
      </c>
      <c r="D81" s="169" t="s">
        <v>285</v>
      </c>
      <c r="E81" s="169" t="s">
        <v>99</v>
      </c>
      <c r="F81" s="170">
        <v>322.75400000000002</v>
      </c>
      <c r="G81" s="171">
        <v>0</v>
      </c>
      <c r="H81" s="171"/>
      <c r="I81" s="171">
        <v>0</v>
      </c>
      <c r="J81" s="169">
        <f t="shared" ref="J81:J86" si="9">ROUND(F81*(N81),2)</f>
        <v>6167.83</v>
      </c>
      <c r="K81" s="1">
        <f t="shared" ref="K81:K86" si="10">ROUND(F81*(O81),2)</f>
        <v>0</v>
      </c>
      <c r="L81" s="1">
        <f t="shared" ref="L81:L86" si="11">ROUND(F81*(G81),2)</f>
        <v>0</v>
      </c>
      <c r="M81" s="1"/>
      <c r="N81" s="1">
        <v>19.11</v>
      </c>
      <c r="O81" s="1"/>
      <c r="P81" s="168">
        <v>1.23E-3</v>
      </c>
      <c r="Q81" s="174"/>
      <c r="R81" s="174">
        <v>1.23E-3</v>
      </c>
      <c r="S81" s="150">
        <f t="shared" ref="S81:S86" si="12">ROUND(F81*(R81),3)</f>
        <v>0.39700000000000002</v>
      </c>
      <c r="V81" s="175"/>
      <c r="Z81">
        <v>0</v>
      </c>
    </row>
    <row r="82" spans="1:26" ht="24.95" customHeight="1">
      <c r="A82" s="172"/>
      <c r="B82" s="169" t="s">
        <v>283</v>
      </c>
      <c r="C82" s="173" t="s">
        <v>286</v>
      </c>
      <c r="D82" s="169" t="s">
        <v>287</v>
      </c>
      <c r="E82" s="169" t="s">
        <v>99</v>
      </c>
      <c r="F82" s="170">
        <v>274.536</v>
      </c>
      <c r="G82" s="171">
        <v>0</v>
      </c>
      <c r="H82" s="171"/>
      <c r="I82" s="171">
        <v>0</v>
      </c>
      <c r="J82" s="169">
        <f t="shared" si="9"/>
        <v>1309.54</v>
      </c>
      <c r="K82" s="1">
        <f t="shared" si="10"/>
        <v>0</v>
      </c>
      <c r="L82" s="1">
        <f t="shared" si="11"/>
        <v>0</v>
      </c>
      <c r="M82" s="1"/>
      <c r="N82" s="1">
        <v>4.7699999999999996</v>
      </c>
      <c r="O82" s="1"/>
      <c r="P82" s="168">
        <v>4.6000000000000001E-4</v>
      </c>
      <c r="Q82" s="174"/>
      <c r="R82" s="174">
        <v>4.6000000000000001E-4</v>
      </c>
      <c r="S82" s="150">
        <f t="shared" si="12"/>
        <v>0.126</v>
      </c>
      <c r="V82" s="175"/>
      <c r="Z82">
        <v>0</v>
      </c>
    </row>
    <row r="83" spans="1:26" ht="24.95" customHeight="1">
      <c r="A83" s="172"/>
      <c r="B83" s="169" t="s">
        <v>283</v>
      </c>
      <c r="C83" s="173" t="s">
        <v>288</v>
      </c>
      <c r="D83" s="169" t="s">
        <v>289</v>
      </c>
      <c r="E83" s="169" t="s">
        <v>99</v>
      </c>
      <c r="F83" s="170">
        <v>2.67</v>
      </c>
      <c r="G83" s="171">
        <v>0</v>
      </c>
      <c r="H83" s="171"/>
      <c r="I83" s="171">
        <v>0</v>
      </c>
      <c r="J83" s="169">
        <f t="shared" si="9"/>
        <v>6.92</v>
      </c>
      <c r="K83" s="1">
        <f t="shared" si="10"/>
        <v>0</v>
      </c>
      <c r="L83" s="1">
        <f t="shared" si="11"/>
        <v>0</v>
      </c>
      <c r="M83" s="1"/>
      <c r="N83" s="1">
        <v>2.59</v>
      </c>
      <c r="O83" s="1"/>
      <c r="P83" s="168">
        <v>4.0000000000000002E-4</v>
      </c>
      <c r="Q83" s="174"/>
      <c r="R83" s="174">
        <v>4.0000000000000002E-4</v>
      </c>
      <c r="S83" s="150">
        <f t="shared" si="12"/>
        <v>1E-3</v>
      </c>
      <c r="V83" s="175"/>
      <c r="Z83">
        <v>0</v>
      </c>
    </row>
    <row r="84" spans="1:26" ht="24.95" customHeight="1">
      <c r="A84" s="172"/>
      <c r="B84" s="169" t="s">
        <v>283</v>
      </c>
      <c r="C84" s="173" t="s">
        <v>290</v>
      </c>
      <c r="D84" s="169" t="s">
        <v>291</v>
      </c>
      <c r="E84" s="169" t="s">
        <v>99</v>
      </c>
      <c r="F84" s="170">
        <v>43.533000000000001</v>
      </c>
      <c r="G84" s="171">
        <v>0</v>
      </c>
      <c r="H84" s="171"/>
      <c r="I84" s="171">
        <v>0</v>
      </c>
      <c r="J84" s="169">
        <f t="shared" si="9"/>
        <v>102.74</v>
      </c>
      <c r="K84" s="1">
        <f t="shared" si="10"/>
        <v>0</v>
      </c>
      <c r="L84" s="1">
        <f t="shared" si="11"/>
        <v>0</v>
      </c>
      <c r="M84" s="1"/>
      <c r="N84" s="1">
        <v>2.36</v>
      </c>
      <c r="O84" s="1"/>
      <c r="P84" s="168">
        <v>5.4000000000000001E-4</v>
      </c>
      <c r="Q84" s="174"/>
      <c r="R84" s="174">
        <v>5.4000000000000001E-4</v>
      </c>
      <c r="S84" s="150">
        <f t="shared" si="12"/>
        <v>2.4E-2</v>
      </c>
      <c r="V84" s="175"/>
      <c r="Z84">
        <v>0</v>
      </c>
    </row>
    <row r="85" spans="1:26" ht="24.95" customHeight="1">
      <c r="A85" s="172"/>
      <c r="B85" s="169" t="s">
        <v>292</v>
      </c>
      <c r="C85" s="173" t="s">
        <v>293</v>
      </c>
      <c r="D85" s="169" t="s">
        <v>294</v>
      </c>
      <c r="E85" s="169" t="s">
        <v>99</v>
      </c>
      <c r="F85" s="170">
        <v>274.536</v>
      </c>
      <c r="G85" s="171">
        <v>0</v>
      </c>
      <c r="H85" s="171"/>
      <c r="I85" s="171">
        <v>0</v>
      </c>
      <c r="J85" s="169">
        <f t="shared" si="9"/>
        <v>694.58</v>
      </c>
      <c r="K85" s="1">
        <f t="shared" si="10"/>
        <v>0</v>
      </c>
      <c r="L85" s="1">
        <f t="shared" si="11"/>
        <v>0</v>
      </c>
      <c r="M85" s="1"/>
      <c r="N85" s="1">
        <v>2.5300000000000002</v>
      </c>
      <c r="O85" s="1"/>
      <c r="P85" s="168">
        <v>1.8000000000000001E-4</v>
      </c>
      <c r="Q85" s="174"/>
      <c r="R85" s="174">
        <v>1.8000000000000001E-4</v>
      </c>
      <c r="S85" s="150">
        <f t="shared" si="12"/>
        <v>4.9000000000000002E-2</v>
      </c>
      <c r="V85" s="175"/>
      <c r="Z85">
        <v>0</v>
      </c>
    </row>
    <row r="86" spans="1:26" ht="35.1" customHeight="1">
      <c r="A86" s="172"/>
      <c r="B86" s="169" t="s">
        <v>292</v>
      </c>
      <c r="C86" s="173" t="s">
        <v>295</v>
      </c>
      <c r="D86" s="169" t="s">
        <v>296</v>
      </c>
      <c r="E86" s="169" t="s">
        <v>99</v>
      </c>
      <c r="F86" s="170">
        <v>3.5550000000000002</v>
      </c>
      <c r="G86" s="171">
        <v>0</v>
      </c>
      <c r="H86" s="171"/>
      <c r="I86" s="171">
        <v>0</v>
      </c>
      <c r="J86" s="169">
        <f t="shared" si="9"/>
        <v>65.09</v>
      </c>
      <c r="K86" s="1">
        <f t="shared" si="10"/>
        <v>0</v>
      </c>
      <c r="L86" s="1">
        <f t="shared" si="11"/>
        <v>0</v>
      </c>
      <c r="M86" s="1"/>
      <c r="N86" s="1">
        <v>18.309999999999999</v>
      </c>
      <c r="O86" s="1"/>
      <c r="P86" s="168">
        <v>4.2000000000000002E-4</v>
      </c>
      <c r="Q86" s="174"/>
      <c r="R86" s="174">
        <v>4.2000000000000002E-4</v>
      </c>
      <c r="S86" s="150">
        <f t="shared" si="12"/>
        <v>1E-3</v>
      </c>
      <c r="V86" s="175"/>
      <c r="Z86">
        <v>0</v>
      </c>
    </row>
    <row r="87" spans="1:26">
      <c r="A87" s="150"/>
      <c r="B87" s="150"/>
      <c r="C87" s="150"/>
      <c r="D87" s="150" t="s">
        <v>189</v>
      </c>
      <c r="E87" s="150"/>
      <c r="F87" s="168"/>
      <c r="G87" s="153"/>
      <c r="H87" s="153"/>
      <c r="I87" s="153">
        <f>ROUND((SUM(I80:I86))/1,2)</f>
        <v>0</v>
      </c>
      <c r="J87" s="150"/>
      <c r="K87" s="150"/>
      <c r="L87" s="150">
        <f>ROUND((SUM(L80:L86))/1,2)</f>
        <v>0</v>
      </c>
      <c r="M87" s="150">
        <f>ROUND((SUM(M80:M86))/1,2)</f>
        <v>0</v>
      </c>
      <c r="N87" s="150"/>
      <c r="O87" s="150"/>
      <c r="P87" s="176"/>
      <c r="S87" s="168">
        <f>ROUND((SUM(S80:S86))/1,2)</f>
        <v>0.6</v>
      </c>
      <c r="V87">
        <f>ROUND((SUM(V80:V86))/1,2)</f>
        <v>0</v>
      </c>
    </row>
    <row r="88" spans="1:26">
      <c r="A88" s="1"/>
      <c r="B88" s="1"/>
      <c r="C88" s="1"/>
      <c r="D88" s="1"/>
      <c r="E88" s="1"/>
      <c r="F88" s="161"/>
      <c r="G88" s="143"/>
      <c r="H88" s="143"/>
      <c r="I88" s="143"/>
      <c r="J88" s="1"/>
      <c r="K88" s="1"/>
      <c r="L88" s="1"/>
      <c r="M88" s="1"/>
      <c r="N88" s="1"/>
      <c r="O88" s="1"/>
      <c r="P88" s="1"/>
      <c r="S88" s="1"/>
    </row>
    <row r="89" spans="1:26">
      <c r="A89" s="150"/>
      <c r="B89" s="150"/>
      <c r="C89" s="150"/>
      <c r="D89" s="2" t="s">
        <v>70</v>
      </c>
      <c r="E89" s="150"/>
      <c r="F89" s="168"/>
      <c r="G89" s="153"/>
      <c r="H89" s="153">
        <f>ROUND((SUM(M47:M88))/2,2)</f>
        <v>0</v>
      </c>
      <c r="I89" s="153">
        <v>0</v>
      </c>
      <c r="J89" s="150"/>
      <c r="K89" s="150"/>
      <c r="L89" s="150">
        <f>ROUND((SUM(L47:L88))/2,2)</f>
        <v>0</v>
      </c>
      <c r="M89" s="150">
        <f>ROUND((SUM(M47:M88))/2,2)</f>
        <v>0</v>
      </c>
      <c r="N89" s="150"/>
      <c r="O89" s="150"/>
      <c r="P89" s="176"/>
      <c r="S89" s="176">
        <f>ROUND((SUM(S47:S88))/2,2)</f>
        <v>1.83</v>
      </c>
      <c r="V89">
        <f>ROUND((SUM(V47:V88))/2,2)</f>
        <v>0.01</v>
      </c>
    </row>
    <row r="90" spans="1:26">
      <c r="A90" s="177"/>
      <c r="B90" s="177"/>
      <c r="C90" s="177"/>
      <c r="D90" s="177" t="s">
        <v>76</v>
      </c>
      <c r="E90" s="177"/>
      <c r="F90" s="178"/>
      <c r="G90" s="179"/>
      <c r="H90" s="179">
        <f>ROUND((SUM(M9:M89))/3,2)</f>
        <v>0</v>
      </c>
      <c r="I90" s="179">
        <f>I13+I22+I39+I43+I55+I59+I66+I72+I78+I87</f>
        <v>0</v>
      </c>
      <c r="J90" s="177"/>
      <c r="K90" s="177">
        <f>ROUND((SUM(K9:K89))/3,2)</f>
        <v>0</v>
      </c>
      <c r="L90" s="177">
        <f>ROUND((SUM(L9:L89))/3,2)</f>
        <v>0</v>
      </c>
      <c r="M90" s="177">
        <f>ROUND((SUM(M9:M89))/3,2)</f>
        <v>0</v>
      </c>
      <c r="N90" s="177"/>
      <c r="O90" s="177"/>
      <c r="P90" s="178"/>
      <c r="Q90" s="180"/>
      <c r="R90" s="180"/>
      <c r="S90" s="178">
        <f>ROUND((SUM(S9:S89))/3,2)</f>
        <v>2.2999999999999998</v>
      </c>
      <c r="T90" s="180"/>
      <c r="U90" s="180"/>
      <c r="V90" s="180">
        <f>ROUND((SUM(V9:V89))/3,2)</f>
        <v>0.23</v>
      </c>
      <c r="Z90">
        <f>(SUM(Z9:Z89))</f>
        <v>0</v>
      </c>
    </row>
  </sheetData>
  <mergeCells count="3">
    <mergeCell ref="B1:H1"/>
    <mergeCell ref="B2:H2"/>
    <mergeCell ref="B3:H3"/>
  </mergeCells>
  <printOptions horizontalCentered="1" gridLines="1"/>
  <pageMargins left="0.70866141732283472" right="0" top="0.74803149606299213" bottom="0.74803149606299213" header="0.31496062992125984" footer="0.31496062992125984"/>
  <pageSetup paperSize="9" orientation="landscape" r:id="rId1"/>
  <headerFooter>
    <oddHeader>&amp;C&amp;"-,Tučné"Výkaz výmer - Rekonštrukcia Hasičskej zbrojnice Soľ / Vlastný - svojpomocné práce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13999</vt:lpstr>
      <vt:lpstr>Rekap 13999</vt:lpstr>
      <vt:lpstr>SO 13999</vt:lpstr>
      <vt:lpstr>Kryci_list 14322</vt:lpstr>
      <vt:lpstr>Rekap 14322</vt:lpstr>
      <vt:lpstr>SO 14322</vt:lpstr>
      <vt:lpstr>'Rekap 13999'!Názvy_tisku</vt:lpstr>
      <vt:lpstr>'Rekap 14322'!Názvy_tisku</vt:lpstr>
      <vt:lpstr>'SO 13999'!Názvy_tisku</vt:lpstr>
      <vt:lpstr>'SO 14322'!Názvy_tisku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Kopkova</cp:lastModifiedBy>
  <cp:lastPrinted>2019-10-02T16:44:14Z</cp:lastPrinted>
  <dcterms:created xsi:type="dcterms:W3CDTF">2019-09-25T10:09:08Z</dcterms:created>
  <dcterms:modified xsi:type="dcterms:W3CDTF">2019-10-22T06:00:46Z</dcterms:modified>
</cp:coreProperties>
</file>