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10" windowHeight="11670" activeTab="7"/>
  </bookViews>
  <sheets>
    <sheet name="Rekapitulácia" sheetId="1" r:id="rId1"/>
    <sheet name="Krycí list stavby" sheetId="2" r:id="rId2"/>
    <sheet name="Kryci_list 14244" sheetId="3" r:id="rId3"/>
    <sheet name="Rekap 14244" sheetId="4" r:id="rId4"/>
    <sheet name="SO 14244" sheetId="5" r:id="rId5"/>
    <sheet name="Kryci_list 14247" sheetId="6" r:id="rId6"/>
    <sheet name="Rekap 14247" sheetId="7" r:id="rId7"/>
    <sheet name="SO 14247" sheetId="8" r:id="rId8"/>
  </sheets>
  <definedNames>
    <definedName name="_xlnm.Print_Titles" localSheetId="3">'Rekap 14244'!$9:$9</definedName>
    <definedName name="_xlnm.Print_Titles" localSheetId="6">'Rekap 14247'!$9:$9</definedName>
    <definedName name="_xlnm.Print_Titles" localSheetId="4">'SO 14244'!$8:$8</definedName>
    <definedName name="_xlnm.Print_Titles" localSheetId="7">'SO 14247'!$8:$8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16" i="2" s="1"/>
  <c r="D9" i="1"/>
  <c r="J18" i="2" s="1"/>
  <c r="J17" i="6"/>
  <c r="J20" s="1"/>
  <c r="K8" i="1"/>
  <c r="I30" i="6"/>
  <c r="J30" s="1"/>
  <c r="Z80" i="8"/>
  <c r="E11" i="7"/>
  <c r="V77" i="8"/>
  <c r="V79" s="1"/>
  <c r="F12" i="7" s="1"/>
  <c r="S77" i="8"/>
  <c r="K76"/>
  <c r="J76"/>
  <c r="L76"/>
  <c r="I76"/>
  <c r="K75"/>
  <c r="J75"/>
  <c r="L75"/>
  <c r="I75"/>
  <c r="K74"/>
  <c r="J74"/>
  <c r="M74"/>
  <c r="I74"/>
  <c r="K73"/>
  <c r="J73"/>
  <c r="M73"/>
  <c r="I73"/>
  <c r="K72"/>
  <c r="J72"/>
  <c r="M72"/>
  <c r="I72"/>
  <c r="K71"/>
  <c r="J71"/>
  <c r="M71"/>
  <c r="I71"/>
  <c r="K70"/>
  <c r="J70"/>
  <c r="M70"/>
  <c r="I70"/>
  <c r="K69"/>
  <c r="J69"/>
  <c r="M69"/>
  <c r="I69"/>
  <c r="K68"/>
  <c r="J68"/>
  <c r="M68"/>
  <c r="I68"/>
  <c r="K67"/>
  <c r="J67"/>
  <c r="M67"/>
  <c r="I67"/>
  <c r="K66"/>
  <c r="J66"/>
  <c r="M66"/>
  <c r="I66"/>
  <c r="K65"/>
  <c r="J65"/>
  <c r="M65"/>
  <c r="I65"/>
  <c r="K64"/>
  <c r="J64"/>
  <c r="M64"/>
  <c r="I64"/>
  <c r="K63"/>
  <c r="J63"/>
  <c r="M63"/>
  <c r="I63"/>
  <c r="K62"/>
  <c r="J62"/>
  <c r="M62"/>
  <c r="I62"/>
  <c r="K61"/>
  <c r="J61"/>
  <c r="M61"/>
  <c r="I61"/>
  <c r="K60"/>
  <c r="J60"/>
  <c r="M60"/>
  <c r="I60"/>
  <c r="K59"/>
  <c r="J59"/>
  <c r="M59"/>
  <c r="I59"/>
  <c r="K58"/>
  <c r="J58"/>
  <c r="M58"/>
  <c r="I58"/>
  <c r="K57"/>
  <c r="J57"/>
  <c r="M57"/>
  <c r="I57"/>
  <c r="K56"/>
  <c r="J56"/>
  <c r="M56"/>
  <c r="I56"/>
  <c r="K55"/>
  <c r="J55"/>
  <c r="M55"/>
  <c r="I55"/>
  <c r="K54"/>
  <c r="J54"/>
  <c r="M54"/>
  <c r="I54"/>
  <c r="K53"/>
  <c r="J53"/>
  <c r="L53"/>
  <c r="I53"/>
  <c r="K52"/>
  <c r="J52"/>
  <c r="L52"/>
  <c r="I52"/>
  <c r="K51"/>
  <c r="J51"/>
  <c r="L51"/>
  <c r="I51"/>
  <c r="K50"/>
  <c r="J50"/>
  <c r="L50"/>
  <c r="I50"/>
  <c r="K49"/>
  <c r="J49"/>
  <c r="L49"/>
  <c r="I49"/>
  <c r="K48"/>
  <c r="J48"/>
  <c r="L48"/>
  <c r="I48"/>
  <c r="K47"/>
  <c r="J47"/>
  <c r="L47"/>
  <c r="I47"/>
  <c r="K46"/>
  <c r="J46"/>
  <c r="L46"/>
  <c r="I46"/>
  <c r="K45"/>
  <c r="J45"/>
  <c r="L45"/>
  <c r="I45"/>
  <c r="K44"/>
  <c r="J44"/>
  <c r="L44"/>
  <c r="I44"/>
  <c r="K43"/>
  <c r="J43"/>
  <c r="L43"/>
  <c r="I43"/>
  <c r="K42"/>
  <c r="J42"/>
  <c r="L42"/>
  <c r="I42"/>
  <c r="K41"/>
  <c r="J41"/>
  <c r="L41"/>
  <c r="I41"/>
  <c r="K40"/>
  <c r="J40"/>
  <c r="L40"/>
  <c r="I40"/>
  <c r="K39"/>
  <c r="J39"/>
  <c r="L39"/>
  <c r="I39"/>
  <c r="K38"/>
  <c r="J38"/>
  <c r="L38"/>
  <c r="I38"/>
  <c r="K37"/>
  <c r="J37"/>
  <c r="L37"/>
  <c r="I37"/>
  <c r="K36"/>
  <c r="J36"/>
  <c r="L36"/>
  <c r="I36"/>
  <c r="K35"/>
  <c r="J35"/>
  <c r="L35"/>
  <c r="I35"/>
  <c r="K34"/>
  <c r="J34"/>
  <c r="L34"/>
  <c r="I34"/>
  <c r="K33"/>
  <c r="J33"/>
  <c r="L33"/>
  <c r="I33"/>
  <c r="K32"/>
  <c r="J32"/>
  <c r="L32"/>
  <c r="I32"/>
  <c r="K31"/>
  <c r="J31"/>
  <c r="L31"/>
  <c r="I31"/>
  <c r="K30"/>
  <c r="J30"/>
  <c r="L30"/>
  <c r="I30"/>
  <c r="K29"/>
  <c r="J29"/>
  <c r="L29"/>
  <c r="I29"/>
  <c r="K28"/>
  <c r="J28"/>
  <c r="L28"/>
  <c r="I28"/>
  <c r="K27"/>
  <c r="J27"/>
  <c r="L27"/>
  <c r="I27"/>
  <c r="K26"/>
  <c r="J26"/>
  <c r="L26"/>
  <c r="I26"/>
  <c r="K25"/>
  <c r="J25"/>
  <c r="L25"/>
  <c r="I25"/>
  <c r="K24"/>
  <c r="J24"/>
  <c r="L24"/>
  <c r="I24"/>
  <c r="K23"/>
  <c r="J23"/>
  <c r="L23"/>
  <c r="I23"/>
  <c r="K22"/>
  <c r="J22"/>
  <c r="L22"/>
  <c r="I22"/>
  <c r="K21"/>
  <c r="J21"/>
  <c r="L21"/>
  <c r="I21"/>
  <c r="K20"/>
  <c r="J20"/>
  <c r="L20"/>
  <c r="I20"/>
  <c r="K19"/>
  <c r="J19"/>
  <c r="L19"/>
  <c r="I19"/>
  <c r="K18"/>
  <c r="J18"/>
  <c r="L18"/>
  <c r="I18"/>
  <c r="K17"/>
  <c r="J17"/>
  <c r="L17"/>
  <c r="I17"/>
  <c r="K16"/>
  <c r="J16"/>
  <c r="L16"/>
  <c r="I16"/>
  <c r="K15"/>
  <c r="J15"/>
  <c r="L15"/>
  <c r="I15"/>
  <c r="K14"/>
  <c r="J14"/>
  <c r="L14"/>
  <c r="I14"/>
  <c r="K13"/>
  <c r="J13"/>
  <c r="L13"/>
  <c r="I13"/>
  <c r="K12"/>
  <c r="J12"/>
  <c r="L12"/>
  <c r="I12"/>
  <c r="K11"/>
  <c r="K80" s="1"/>
  <c r="J11"/>
  <c r="L11"/>
  <c r="I11"/>
  <c r="J17" i="3"/>
  <c r="E7" i="1" s="1"/>
  <c r="K7"/>
  <c r="I30" i="3"/>
  <c r="J30" s="1"/>
  <c r="Z113" i="5"/>
  <c r="E25" i="4"/>
  <c r="V110" i="5"/>
  <c r="M110"/>
  <c r="C25" i="4" s="1"/>
  <c r="K109" i="5"/>
  <c r="J109"/>
  <c r="S109"/>
  <c r="L109"/>
  <c r="I109"/>
  <c r="K108"/>
  <c r="J108"/>
  <c r="S108"/>
  <c r="L108"/>
  <c r="I108"/>
  <c r="K107"/>
  <c r="J107"/>
  <c r="S107"/>
  <c r="L107"/>
  <c r="I107"/>
  <c r="K106"/>
  <c r="J106"/>
  <c r="S106"/>
  <c r="L106"/>
  <c r="I106"/>
  <c r="K105"/>
  <c r="J105"/>
  <c r="S105"/>
  <c r="L105"/>
  <c r="I105"/>
  <c r="P102"/>
  <c r="E24" i="4" s="1"/>
  <c r="K101" i="5"/>
  <c r="J101"/>
  <c r="S101"/>
  <c r="M101"/>
  <c r="H102" s="1"/>
  <c r="I101"/>
  <c r="K100"/>
  <c r="J100"/>
  <c r="S100"/>
  <c r="S102" s="1"/>
  <c r="F24" i="4" s="1"/>
  <c r="L100" i="5"/>
  <c r="L102" s="1"/>
  <c r="B24" i="4" s="1"/>
  <c r="I100" i="5"/>
  <c r="I102" s="1"/>
  <c r="D24" i="4" s="1"/>
  <c r="E23"/>
  <c r="C23"/>
  <c r="S97" i="5"/>
  <c r="F23" i="4" s="1"/>
  <c r="P97" i="5"/>
  <c r="H97"/>
  <c r="M97"/>
  <c r="K96"/>
  <c r="J96"/>
  <c r="L96"/>
  <c r="I96"/>
  <c r="K95"/>
  <c r="J95"/>
  <c r="V95"/>
  <c r="L95"/>
  <c r="I95"/>
  <c r="K94"/>
  <c r="J94"/>
  <c r="L94"/>
  <c r="L97" s="1"/>
  <c r="B23" i="4" s="1"/>
  <c r="I94" i="5"/>
  <c r="I97" s="1"/>
  <c r="D23" i="4" s="1"/>
  <c r="E22"/>
  <c r="P91" i="5"/>
  <c r="K90"/>
  <c r="J90"/>
  <c r="S90"/>
  <c r="M90"/>
  <c r="I90"/>
  <c r="K89"/>
  <c r="J89"/>
  <c r="M89"/>
  <c r="M91" s="1"/>
  <c r="C22" i="4" s="1"/>
  <c r="I89" i="5"/>
  <c r="K88"/>
  <c r="J88"/>
  <c r="L88"/>
  <c r="I88"/>
  <c r="K87"/>
  <c r="J87"/>
  <c r="S87"/>
  <c r="L87"/>
  <c r="L91" s="1"/>
  <c r="B22" i="4" s="1"/>
  <c r="I87" i="5"/>
  <c r="K86"/>
  <c r="J86"/>
  <c r="S86"/>
  <c r="S91" s="1"/>
  <c r="F22" i="4" s="1"/>
  <c r="L86" i="5"/>
  <c r="I86"/>
  <c r="I91" s="1"/>
  <c r="D22" i="4" s="1"/>
  <c r="E21"/>
  <c r="C21"/>
  <c r="P83" i="5"/>
  <c r="K82"/>
  <c r="J82"/>
  <c r="M82"/>
  <c r="I82"/>
  <c r="K81"/>
  <c r="J81"/>
  <c r="M81"/>
  <c r="I81"/>
  <c r="K80"/>
  <c r="J80"/>
  <c r="M80"/>
  <c r="M83" s="1"/>
  <c r="I80"/>
  <c r="K79"/>
  <c r="J79"/>
  <c r="L79"/>
  <c r="I79"/>
  <c r="K78"/>
  <c r="J78"/>
  <c r="S78"/>
  <c r="S83" s="1"/>
  <c r="F21" i="4" s="1"/>
  <c r="L78" i="5"/>
  <c r="L83" s="1"/>
  <c r="B21" i="4" s="1"/>
  <c r="I78" i="5"/>
  <c r="E20" i="4"/>
  <c r="P75" i="5"/>
  <c r="K74"/>
  <c r="J74"/>
  <c r="S74"/>
  <c r="S75" s="1"/>
  <c r="F20" i="4" s="1"/>
  <c r="M74" i="5"/>
  <c r="I74"/>
  <c r="K73"/>
  <c r="J73"/>
  <c r="S73"/>
  <c r="M73"/>
  <c r="M75" s="1"/>
  <c r="C20" i="4" s="1"/>
  <c r="I73" i="5"/>
  <c r="K72"/>
  <c r="J72"/>
  <c r="L72"/>
  <c r="L75" s="1"/>
  <c r="B20" i="4" s="1"/>
  <c r="I72" i="5"/>
  <c r="P69"/>
  <c r="E19" i="4" s="1"/>
  <c r="H69" i="5"/>
  <c r="M69"/>
  <c r="C19" i="4" s="1"/>
  <c r="K68" i="5"/>
  <c r="J68"/>
  <c r="V68"/>
  <c r="V112" s="1"/>
  <c r="F26" i="4" s="1"/>
  <c r="L68" i="5"/>
  <c r="I68"/>
  <c r="K67"/>
  <c r="J67"/>
  <c r="S67"/>
  <c r="S69" s="1"/>
  <c r="F19" i="4" s="1"/>
  <c r="L67" i="5"/>
  <c r="I67"/>
  <c r="I69" s="1"/>
  <c r="D19" i="4" s="1"/>
  <c r="E18"/>
  <c r="C18"/>
  <c r="P64" i="5"/>
  <c r="H64"/>
  <c r="M64"/>
  <c r="K63"/>
  <c r="J63"/>
  <c r="S63"/>
  <c r="S64" s="1"/>
  <c r="F18" i="4" s="1"/>
  <c r="L63" i="5"/>
  <c r="I63"/>
  <c r="K62"/>
  <c r="J62"/>
  <c r="S62"/>
  <c r="L62"/>
  <c r="L64" s="1"/>
  <c r="B18" i="4" s="1"/>
  <c r="I62" i="5"/>
  <c r="P59"/>
  <c r="E17" i="4" s="1"/>
  <c r="K58" i="5"/>
  <c r="J58"/>
  <c r="S58"/>
  <c r="M58"/>
  <c r="M59" s="1"/>
  <c r="C17" i="4" s="1"/>
  <c r="I58" i="5"/>
  <c r="K57"/>
  <c r="J57"/>
  <c r="L57"/>
  <c r="I57"/>
  <c r="K56"/>
  <c r="J56"/>
  <c r="L56"/>
  <c r="I56"/>
  <c r="K55"/>
  <c r="J55"/>
  <c r="L55"/>
  <c r="I55"/>
  <c r="K54"/>
  <c r="J54"/>
  <c r="S54"/>
  <c r="L54"/>
  <c r="I54"/>
  <c r="K53"/>
  <c r="J53"/>
  <c r="S53"/>
  <c r="S59" s="1"/>
  <c r="F17" i="4" s="1"/>
  <c r="L53" i="5"/>
  <c r="I53"/>
  <c r="K52"/>
  <c r="J52"/>
  <c r="L52"/>
  <c r="I52"/>
  <c r="K51"/>
  <c r="J51"/>
  <c r="L51"/>
  <c r="I51"/>
  <c r="E13" i="4"/>
  <c r="C13"/>
  <c r="S45" i="5"/>
  <c r="F13" i="4" s="1"/>
  <c r="P45" i="5"/>
  <c r="H45"/>
  <c r="M45"/>
  <c r="K44"/>
  <c r="J44"/>
  <c r="L44"/>
  <c r="I44"/>
  <c r="K43"/>
  <c r="J43"/>
  <c r="L43"/>
  <c r="I43"/>
  <c r="K42"/>
  <c r="J42"/>
  <c r="L42"/>
  <c r="I42"/>
  <c r="K41"/>
  <c r="J41"/>
  <c r="L41"/>
  <c r="I41"/>
  <c r="K40"/>
  <c r="J40"/>
  <c r="L40"/>
  <c r="I40"/>
  <c r="K39"/>
  <c r="J39"/>
  <c r="V39"/>
  <c r="L39"/>
  <c r="I39"/>
  <c r="K38"/>
  <c r="J38"/>
  <c r="V38"/>
  <c r="L38"/>
  <c r="I38"/>
  <c r="K37"/>
  <c r="J37"/>
  <c r="V37"/>
  <c r="V113" s="1"/>
  <c r="F28" i="4" s="1"/>
  <c r="L37" i="5"/>
  <c r="I37"/>
  <c r="K36"/>
  <c r="J36"/>
  <c r="L36"/>
  <c r="I36"/>
  <c r="K35"/>
  <c r="J35"/>
  <c r="L35"/>
  <c r="I35"/>
  <c r="K34"/>
  <c r="J34"/>
  <c r="V34"/>
  <c r="L34"/>
  <c r="I34"/>
  <c r="P31"/>
  <c r="E12" i="4" s="1"/>
  <c r="K30" i="5"/>
  <c r="J30"/>
  <c r="S30"/>
  <c r="M30"/>
  <c r="M31" s="1"/>
  <c r="C12" i="4" s="1"/>
  <c r="I30" i="5"/>
  <c r="K29"/>
  <c r="J29"/>
  <c r="S29"/>
  <c r="M29"/>
  <c r="I29"/>
  <c r="K28"/>
  <c r="J28"/>
  <c r="M28"/>
  <c r="I28"/>
  <c r="K27"/>
  <c r="J27"/>
  <c r="S27"/>
  <c r="L27"/>
  <c r="I27"/>
  <c r="K26"/>
  <c r="J26"/>
  <c r="S26"/>
  <c r="L26"/>
  <c r="I26"/>
  <c r="K25"/>
  <c r="J25"/>
  <c r="S25"/>
  <c r="L25"/>
  <c r="I25"/>
  <c r="K24"/>
  <c r="J24"/>
  <c r="S24"/>
  <c r="L24"/>
  <c r="I24"/>
  <c r="K23"/>
  <c r="J23"/>
  <c r="S23"/>
  <c r="L23"/>
  <c r="I23"/>
  <c r="K22"/>
  <c r="J22"/>
  <c r="S22"/>
  <c r="L22"/>
  <c r="I22"/>
  <c r="I31" s="1"/>
  <c r="D12" i="4" s="1"/>
  <c r="K21" i="5"/>
  <c r="J21"/>
  <c r="S21"/>
  <c r="L21"/>
  <c r="L31" s="1"/>
  <c r="B12" i="4" s="1"/>
  <c r="I21" i="5"/>
  <c r="P18"/>
  <c r="E11" i="4" s="1"/>
  <c r="H18" i="5"/>
  <c r="M18"/>
  <c r="K17"/>
  <c r="J17"/>
  <c r="S17"/>
  <c r="L17"/>
  <c r="I17"/>
  <c r="K16"/>
  <c r="J16"/>
  <c r="S16"/>
  <c r="L16"/>
  <c r="I16"/>
  <c r="K15"/>
  <c r="J15"/>
  <c r="S15"/>
  <c r="L15"/>
  <c r="I15"/>
  <c r="K14"/>
  <c r="J14"/>
  <c r="S14"/>
  <c r="L14"/>
  <c r="I14"/>
  <c r="K13"/>
  <c r="J13"/>
  <c r="S13"/>
  <c r="L13"/>
  <c r="I13"/>
  <c r="K12"/>
  <c r="J12"/>
  <c r="S12"/>
  <c r="L12"/>
  <c r="I12"/>
  <c r="I18" s="1"/>
  <c r="D11" i="4" s="1"/>
  <c r="K11" i="5"/>
  <c r="J11"/>
  <c r="S11"/>
  <c r="L11"/>
  <c r="I11"/>
  <c r="E9" i="1" l="1"/>
  <c r="J17" i="2" s="1"/>
  <c r="J20" s="1"/>
  <c r="E8" i="1"/>
  <c r="J20" i="3"/>
  <c r="M102" i="5"/>
  <c r="C24" i="4" s="1"/>
  <c r="H31" i="5"/>
  <c r="L45"/>
  <c r="B13" i="4" s="1"/>
  <c r="I83" i="5"/>
  <c r="D21" i="4" s="1"/>
  <c r="H91" i="5"/>
  <c r="L110"/>
  <c r="B25" i="4" s="1"/>
  <c r="I110" i="5"/>
  <c r="D25" i="4" s="1"/>
  <c r="I77" i="8"/>
  <c r="D11" i="7" s="1"/>
  <c r="M77" i="8"/>
  <c r="C11" i="7" s="1"/>
  <c r="I79" i="8"/>
  <c r="D12" i="7" s="1"/>
  <c r="S79" i="8"/>
  <c r="E12" i="7" s="1"/>
  <c r="V80" i="8"/>
  <c r="F14" i="7" s="1"/>
  <c r="L77" i="8"/>
  <c r="B11" i="7" s="1"/>
  <c r="F11"/>
  <c r="H79" i="8"/>
  <c r="F18" i="6"/>
  <c r="F18" i="2" s="1"/>
  <c r="K113" i="5"/>
  <c r="M47"/>
  <c r="C14" i="4" s="1"/>
  <c r="E16" i="3" s="1"/>
  <c r="E16" i="2" s="1"/>
  <c r="H47" i="5"/>
  <c r="C11" i="4"/>
  <c r="S31" i="5"/>
  <c r="F12" i="4" s="1"/>
  <c r="P47" i="5"/>
  <c r="E14" i="4" s="1"/>
  <c r="H75" i="5"/>
  <c r="L18"/>
  <c r="B11" i="4" s="1"/>
  <c r="I45" i="5"/>
  <c r="D13" i="4" s="1"/>
  <c r="L47" i="5"/>
  <c r="B14" i="4" s="1"/>
  <c r="D16" i="3" s="1"/>
  <c r="D16" i="2" s="1"/>
  <c r="L59" i="5"/>
  <c r="B17" i="4" s="1"/>
  <c r="M112" i="5"/>
  <c r="C26" i="4" s="1"/>
  <c r="E17" i="3" s="1"/>
  <c r="E17" i="2" s="1"/>
  <c r="H112" i="5"/>
  <c r="H59"/>
  <c r="I59"/>
  <c r="D17" i="4" s="1"/>
  <c r="I64" i="5"/>
  <c r="D18" i="4" s="1"/>
  <c r="L69" i="5"/>
  <c r="B19" i="4" s="1"/>
  <c r="I75" i="5"/>
  <c r="D20" i="4" s="1"/>
  <c r="H83" i="5"/>
  <c r="S110"/>
  <c r="F25" i="4" s="1"/>
  <c r="S18" i="5"/>
  <c r="F11" i="4" s="1"/>
  <c r="S47" i="5"/>
  <c r="F14" i="4" s="1"/>
  <c r="L79" i="8" l="1"/>
  <c r="B12" i="7" s="1"/>
  <c r="D18" i="6" s="1"/>
  <c r="D18" i="2" s="1"/>
  <c r="M79" i="8"/>
  <c r="S80"/>
  <c r="E14" i="7" s="1"/>
  <c r="L80" i="8"/>
  <c r="B14" i="7" s="1"/>
  <c r="I80" i="8"/>
  <c r="J23" i="6"/>
  <c r="F24"/>
  <c r="F22"/>
  <c r="F20"/>
  <c r="J24"/>
  <c r="J22"/>
  <c r="F23"/>
  <c r="S112" i="5"/>
  <c r="E26" i="4" s="1"/>
  <c r="L112" i="5"/>
  <c r="B26" i="4" s="1"/>
  <c r="D17" i="3" s="1"/>
  <c r="D17" i="2" s="1"/>
  <c r="I47" i="5"/>
  <c r="D14" i="4" s="1"/>
  <c r="F16" i="3" s="1"/>
  <c r="F16" i="2" s="1"/>
  <c r="H113" i="5"/>
  <c r="S113"/>
  <c r="E28" i="4" s="1"/>
  <c r="I112" i="5"/>
  <c r="D26" i="4" s="1"/>
  <c r="F17" i="3" s="1"/>
  <c r="F17" i="2" s="1"/>
  <c r="M113" i="5"/>
  <c r="C28" i="4" s="1"/>
  <c r="J24" i="3"/>
  <c r="J24" i="2" s="1"/>
  <c r="J23" i="3"/>
  <c r="F24"/>
  <c r="F24" i="2" s="1"/>
  <c r="J23" l="1"/>
  <c r="J26" i="6"/>
  <c r="C8" i="1" s="1"/>
  <c r="D14" i="7"/>
  <c r="B8" i="1"/>
  <c r="F20" i="3"/>
  <c r="F23"/>
  <c r="F23" i="2" s="1"/>
  <c r="F22" i="3"/>
  <c r="F22" i="2" s="1"/>
  <c r="I113" i="5"/>
  <c r="L113"/>
  <c r="B28" i="4" s="1"/>
  <c r="F20" i="2"/>
  <c r="C12" i="7"/>
  <c r="E18" i="6" s="1"/>
  <c r="E18" i="2" s="1"/>
  <c r="M80" i="8"/>
  <c r="C14" i="7" s="1"/>
  <c r="H80" i="8"/>
  <c r="J28" i="6"/>
  <c r="J22" i="3"/>
  <c r="G8" i="1" l="1"/>
  <c r="D28" i="4"/>
  <c r="B7" i="1"/>
  <c r="J26" i="3"/>
  <c r="J22" i="2"/>
  <c r="J26" s="1"/>
  <c r="J28" s="1"/>
  <c r="I29" i="6"/>
  <c r="J29" s="1"/>
  <c r="J31" s="1"/>
  <c r="J28" i="3" l="1"/>
  <c r="I29" s="1"/>
  <c r="J29" s="1"/>
  <c r="J31" s="1"/>
  <c r="C7" i="1"/>
  <c r="C9" s="1"/>
  <c r="B9"/>
  <c r="G7"/>
  <c r="G9" s="1"/>
  <c r="B10" s="1"/>
  <c r="B11" l="1"/>
  <c r="I29" i="2"/>
  <c r="J29" s="1"/>
  <c r="G10" i="1"/>
  <c r="G11" l="1"/>
  <c r="G12" s="1"/>
  <c r="I30" i="2"/>
  <c r="J30" s="1"/>
  <c r="J31" s="1"/>
</calcChain>
</file>

<file path=xl/sharedStrings.xml><?xml version="1.0" encoding="utf-8"?>
<sst xmlns="http://schemas.openxmlformats.org/spreadsheetml/2006/main" count="831" uniqueCount="371">
  <si>
    <t>Rekapitulácia rozpočtu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</si>
  <si>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</si>
  <si>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</si>
  <si>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</si>
  <si>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</si>
  <si>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</si>
  <si>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</si>
  <si>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</si>
  <si>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</si>
  <si>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</si>
  <si>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</si>
  <si>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Stavebná časť</t>
  </si>
  <si>
    <t>ELI</t>
  </si>
  <si>
    <t>Krycí list rozpočtu</t>
  </si>
  <si>
    <t xml:space="preserve">Miesto:  </t>
  </si>
  <si>
    <t>Objekt Stavebná časť</t>
  </si>
  <si>
    <t xml:space="preserve">Ks: </t>
  </si>
  <si>
    <t xml:space="preserve">Zákazka: </t>
  </si>
  <si>
    <t>Spracoval: Ing. Ján Halgaš</t>
  </si>
  <si>
    <t xml:space="preserve">Dňa </t>
  </si>
  <si>
    <t>Odberateľ: Obec Soľ</t>
  </si>
  <si>
    <t>Projektant: Ing. arch. Ľubomír Naňák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</si>
  <si>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</si>
  <si>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</si>
  <si>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</si>
  <si>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</si>
  <si>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</si>
  <si>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</si>
  <si>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</si>
  <si>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</si>
  <si>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</si>
  <si>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</si>
  <si>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</si>
  <si>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</si>
  <si>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</si>
  <si>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</si>
  <si>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</si>
  <si>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</si>
  <si>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</si>
  <si>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</si>
  <si>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</si>
  <si>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</si>
  <si>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</si>
  <si>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</si>
  <si>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</si>
  <si>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</si>
  <si>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</si>
  <si>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</si>
  <si>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</si>
  <si>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</si>
  <si>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</si>
  <si>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</si>
  <si>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</si>
  <si>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</si>
  <si>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</si>
  <si>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</si>
  <si>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</si>
  <si>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</si>
  <si>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</si>
  <si>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</si>
  <si>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</si>
  <si>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</si>
  <si>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</si>
  <si>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ZVISLÉ KONŠTRUKCIE</t>
  </si>
  <si>
    <t>POVRCHOVÉ ÚPRAVY</t>
  </si>
  <si>
    <t>OSTATNÉ PRÁCE</t>
  </si>
  <si>
    <t>Práce PSV</t>
  </si>
  <si>
    <t>ZTI-ZARIAĎOVACIE PREDMETY</t>
  </si>
  <si>
    <t>DREVOSTAVBY</t>
  </si>
  <si>
    <t>KONŠTRUKCIE KLAMPIARSKE</t>
  </si>
  <si>
    <t>KONŠTRUKCIE STOLÁRSKE</t>
  </si>
  <si>
    <t>KOVOVÉ DOPLNKOVÉ KONŠTRUKCIE</t>
  </si>
  <si>
    <t>PODLAHY A OBKLADY KERAMICKÉ-DLAŽBY</t>
  </si>
  <si>
    <t>PODLAHY POVLAKOVÉ</t>
  </si>
  <si>
    <t>PODLAHY A OBKLADY KERAMICKÉ-OBKLADY</t>
  </si>
  <si>
    <t>NÁTERY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</si>
  <si>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</si>
  <si>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</si>
  <si>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</si>
  <si>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</si>
  <si>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</si>
  <si>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</si>
  <si>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</si>
  <si>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</si>
  <si>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</si>
  <si>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</si>
  <si>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</si>
  <si>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</si>
  <si>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 11/A 1</t>
  </si>
  <si>
    <t xml:space="preserve"> 311272109</t>
  </si>
  <si>
    <t>Murivo nosné z tvárnic YTONG na tenkovrst.maltu YTONG hr.300 mm</t>
  </si>
  <si>
    <t xml:space="preserve">M3   </t>
  </si>
  <si>
    <t xml:space="preserve"> 317162101</t>
  </si>
  <si>
    <t>Keramický predpätý preklad POROTHERM KPP, šírky 120 mm, výšky 65 mm, dĺžky 1000 mm</t>
  </si>
  <si>
    <t>kus</t>
  </si>
  <si>
    <t xml:space="preserve"> 317162102</t>
  </si>
  <si>
    <t>Porotherm Keramický predpätý preklad KPP 120x65 mm, dĺžka 1250 mm</t>
  </si>
  <si>
    <t xml:space="preserve"> 317162106</t>
  </si>
  <si>
    <t>Porotherm Keramický predpätý preklad KPP 120x65 mm, dĺžka 2250 mm</t>
  </si>
  <si>
    <t xml:space="preserve"> 342272102</t>
  </si>
  <si>
    <t>Priečky z tvárnic YTONG na tenkovrst.maltu YTONG hr.100 mm</t>
  </si>
  <si>
    <t>m2</t>
  </si>
  <si>
    <t xml:space="preserve"> 342272104</t>
  </si>
  <si>
    <t>Priečky z tvárnic YTONG na tenkovrst.maltu YTONG hr.150 mm</t>
  </si>
  <si>
    <t xml:space="preserve"> 14/C 1</t>
  </si>
  <si>
    <t xml:space="preserve"> 310238211</t>
  </si>
  <si>
    <t>Zamurovanie otvoru s plochou do 1m2 v murive nadzáklad. tehlami</t>
  </si>
  <si>
    <t>m3</t>
  </si>
  <si>
    <t xml:space="preserve"> 612465115</t>
  </si>
  <si>
    <t>Príprava podkladu,prednástrek BAUMIT-Betonkontakt,pod omietky vnút.stien,zvýšenie priľnavosti náteru</t>
  </si>
  <si>
    <t xml:space="preserve"> 612465138</t>
  </si>
  <si>
    <t>Vnútorná omietka stien BAUMIT,vápenná biela,jemná štuková,miešanie strojne,nanášanie ručne hr.4 mm</t>
  </si>
  <si>
    <t xml:space="preserve"> 612481119</t>
  </si>
  <si>
    <t>Potiahnutie vnútorných alebo vonkajších stien a ostatných plôch sklotextílnou mriežkou do lepidla</t>
  </si>
  <si>
    <t xml:space="preserve"> 632451021</t>
  </si>
  <si>
    <t>Vyrovnávací poter muriva MC 15 hr 20 mm</t>
  </si>
  <si>
    <t xml:space="preserve"> 632477004</t>
  </si>
  <si>
    <t>Liaty samonivelačný poter  hr. 45 mm</t>
  </si>
  <si>
    <t xml:space="preserve"> 642942111</t>
  </si>
  <si>
    <t>Osadenie oceľového dverového rámu plochy otvoru do 2,5m2</t>
  </si>
  <si>
    <t xml:space="preserve"> 648991113</t>
  </si>
  <si>
    <t>Osadenie parapetných dosiek z plastických a poloplast. hmôt, š. nad 200 mm</t>
  </si>
  <si>
    <t>m</t>
  </si>
  <si>
    <t>P/PE</t>
  </si>
  <si>
    <t xml:space="preserve"> 283414180</t>
  </si>
  <si>
    <t>Plastová parapetná doska biela  vnútorná šírky 200 mm s koncovkami</t>
  </si>
  <si>
    <t>M</t>
  </si>
  <si>
    <t xml:space="preserve"> 553319400</t>
  </si>
  <si>
    <t>Zárubňa oceľová  60x197 cm</t>
  </si>
  <si>
    <t>KUS</t>
  </si>
  <si>
    <t>S/S50</t>
  </si>
  <si>
    <t xml:space="preserve"> 5533198500</t>
  </si>
  <si>
    <t>Zárubňa oceľová  80x197 cm</t>
  </si>
  <si>
    <t xml:space="preserve"> 13/B 1</t>
  </si>
  <si>
    <t xml:space="preserve"> 965042141</t>
  </si>
  <si>
    <t>Búranie podkladov pod dlažby, liatych dlažieb a mazanín,betón alebo liaty asfalt hr.do 100 mm, plochy nad 4 m2 -2,20000t</t>
  </si>
  <si>
    <t xml:space="preserve"> 968061112</t>
  </si>
  <si>
    <t>Vyvesenie alebo zavesenie dreveného alebo kov.okenného krídla do 1,5 m2</t>
  </si>
  <si>
    <t xml:space="preserve"> 968061125</t>
  </si>
  <si>
    <t>Vyvesenie alebo zavesenie dreveného alebo kov.dverného krídla do 2 m2</t>
  </si>
  <si>
    <t xml:space="preserve"> 968062355</t>
  </si>
  <si>
    <t>Vybúranie drevených a kovových rámov okien dvojitých alebo zdvojených, plochy do 2 m2 -0,063 t</t>
  </si>
  <si>
    <t xml:space="preserve"> 968062455</t>
  </si>
  <si>
    <t>Vybúranie drevených a kovových dverových zárubní -0,082 t</t>
  </si>
  <si>
    <t xml:space="preserve"> 968062745</t>
  </si>
  <si>
    <t>Vybúranie drevených a kovových stien plných, zasklených alebo výkladných -0,024 t</t>
  </si>
  <si>
    <t xml:space="preserve"> 979082111</t>
  </si>
  <si>
    <t>Vnútrostavenisková doprava sutiny a vybúraných hmôt do 10 m</t>
  </si>
  <si>
    <t>t</t>
  </si>
  <si>
    <t xml:space="preserve"> SKLADKA</t>
  </si>
  <si>
    <t>Poplatok za uloženie sute na skládku</t>
  </si>
  <si>
    <t>T</t>
  </si>
  <si>
    <t>321/B 1</t>
  </si>
  <si>
    <t xml:space="preserve"> 979082315</t>
  </si>
  <si>
    <t>Vodorovná doprava sutiny a vybúraných hmôt bez naloženia ale so zložením do 3000 m</t>
  </si>
  <si>
    <t xml:space="preserve"> 979082319</t>
  </si>
  <si>
    <t>Príplatok k cenám za každých ďalších aj začatých 1000 m</t>
  </si>
  <si>
    <t xml:space="preserve"> 979086112</t>
  </si>
  <si>
    <t>Nakladanie alebo prekladanie na dopravný prostriedok pri vodorovnej doprave sutiny a vybúraných hmôt</t>
  </si>
  <si>
    <t>721/A 5</t>
  </si>
  <si>
    <t xml:space="preserve"> 725119721</t>
  </si>
  <si>
    <t xml:space="preserve">Montáž predstenového systému záchodov (napr. GEBERIT, AlcaPlast) do ľahkých stien so stavebnou výškou 1200 mm   </t>
  </si>
  <si>
    <t>súb.</t>
  </si>
  <si>
    <t xml:space="preserve"> 725119730</t>
  </si>
  <si>
    <t xml:space="preserve">Montáž záchoda do predstenového systému   </t>
  </si>
  <si>
    <t>ks</t>
  </si>
  <si>
    <t xml:space="preserve"> 725219201</t>
  </si>
  <si>
    <t xml:space="preserve">Montáž umývadiel bez výtokových armatúr na konzoly   </t>
  </si>
  <si>
    <t xml:space="preserve"> 725829201</t>
  </si>
  <si>
    <t xml:space="preserve">Montáž batérií umývadlových a drezových nástenných s mechanickým ovládaním klasických, pákových   </t>
  </si>
  <si>
    <t>R/RE</t>
  </si>
  <si>
    <t xml:space="preserve"> 5513005457</t>
  </si>
  <si>
    <t xml:space="preserve">ARMATÚRY INŠTALAČNÉ BYTOVÉ A OSTATNÉ Armatúry a príslušenstvo Armatúry a príslušenstvo GEBERIT Duofix pre WC </t>
  </si>
  <si>
    <t xml:space="preserve"> 6420138340</t>
  </si>
  <si>
    <t>Umývadlo</t>
  </si>
  <si>
    <t xml:space="preserve"> 8206420180001</t>
  </si>
  <si>
    <t xml:space="preserve">Klozet závesný </t>
  </si>
  <si>
    <t xml:space="preserve"> 5514644580</t>
  </si>
  <si>
    <t>batéria umývadlová páková nástenná</t>
  </si>
  <si>
    <t>763/A 2</t>
  </si>
  <si>
    <t xml:space="preserve"> 763132220</t>
  </si>
  <si>
    <t>SDK podhľad  zavesená jednovrstvová kca profil CD dosky hr. 15 mm</t>
  </si>
  <si>
    <t xml:space="preserve"> 763136025</t>
  </si>
  <si>
    <t>Rigips Sadrokartónový kazetový podhľad Casoprano Casostar 600x600 mm, hrana kazety E15 - poloskrytá konštrukcia</t>
  </si>
  <si>
    <t>764/A 6</t>
  </si>
  <si>
    <t xml:space="preserve"> 764712026</t>
  </si>
  <si>
    <t>Oplechovanie parapetov z plechu lakoplastovaného biele r. š.220 mm s koncovkami</t>
  </si>
  <si>
    <t>764/B 1</t>
  </si>
  <si>
    <t xml:space="preserve"> 764410850</t>
  </si>
  <si>
    <t>Demontáž oplechovania parapetov rš od 100 do 330 mm 0,00135t</t>
  </si>
  <si>
    <t>766/A 1</t>
  </si>
  <si>
    <t xml:space="preserve"> 766661112</t>
  </si>
  <si>
    <t>Montáž dverového krídla kompletiz.otváravého do  oceľovej alebo fošňovej zárubne,jednokrídlové</t>
  </si>
  <si>
    <t>S/S90</t>
  </si>
  <si>
    <t xml:space="preserve"> 6116303010</t>
  </si>
  <si>
    <t>Jednokrídlové dvere plné dýha svetlý dub do oceľovej zárubne, 600x1970 mm</t>
  </si>
  <si>
    <t xml:space="preserve"> 6116303380</t>
  </si>
  <si>
    <t>Jednokrídlové dvere plné dýha svetlý dub do oceľovej zárubne, 800x1970 mm</t>
  </si>
  <si>
    <t xml:space="preserve">KS   </t>
  </si>
  <si>
    <t>767/A 1</t>
  </si>
  <si>
    <t xml:space="preserve"> OKNO</t>
  </si>
  <si>
    <t xml:space="preserve">Montáž výplní otvorov  plastových </t>
  </si>
  <si>
    <t>R/R 0</t>
  </si>
  <si>
    <t xml:space="preserve"> 767199999.9</t>
  </si>
  <si>
    <t>Plastové okno 2000x1750 mm, pevné, 7-kom. pr., izol. trojsklo</t>
  </si>
  <si>
    <t>P/PC</t>
  </si>
  <si>
    <t xml:space="preserve"> 283413342</t>
  </si>
  <si>
    <t>Plastové okno 900x600 mm, sklopné, 7-kom. pr., izol. trojsklo, sklopka</t>
  </si>
  <si>
    <t xml:space="preserve"> 283413343</t>
  </si>
  <si>
    <t>Plastové dvere preteplené 1100x2750 mm, dvere 900x2000 mm 2/3 trojsklo, nadsv. trojsklo, sklopka</t>
  </si>
  <si>
    <t xml:space="preserve"> 283413344</t>
  </si>
  <si>
    <t>Plastové dvere preteplené  vonkajšie 1200x2020 mm, plné</t>
  </si>
  <si>
    <t>771/A 1</t>
  </si>
  <si>
    <t xml:space="preserve"> 771415014</t>
  </si>
  <si>
    <t>Montáž soklíkov z dlaždíc do tmelu,rovné ,výška 100 mm</t>
  </si>
  <si>
    <t xml:space="preserve"> 771576107</t>
  </si>
  <si>
    <t>Montáž podláh z dlaždíc keram. ukl. do tmelu flexibil.., škárovanie</t>
  </si>
  <si>
    <t xml:space="preserve"> 771579811</t>
  </si>
  <si>
    <t>Montáž prechodového profilu</t>
  </si>
  <si>
    <t xml:space="preserve"> MAT</t>
  </si>
  <si>
    <t>Prechodový profil</t>
  </si>
  <si>
    <t>S/S70</t>
  </si>
  <si>
    <t xml:space="preserve"> 5976398000</t>
  </si>
  <si>
    <t xml:space="preserve">Keramická dlažba   </t>
  </si>
  <si>
    <t>775/B 2</t>
  </si>
  <si>
    <t xml:space="preserve"> 776401800</t>
  </si>
  <si>
    <t>Demontáž soklíkov alebo líšt gumových alebo z PVC</t>
  </si>
  <si>
    <t xml:space="preserve"> 776511820</t>
  </si>
  <si>
    <t>Odstránenie povlakových podláh z nášľapnej plochy lepených s podložkou</t>
  </si>
  <si>
    <t xml:space="preserve"> 776992136</t>
  </si>
  <si>
    <t>Vinylová podlaha celoplošne lepená hr. 4+1 mm s vinylovým soklíkom</t>
  </si>
  <si>
    <t xml:space="preserve"> m2</t>
  </si>
  <si>
    <t>771/A 2</t>
  </si>
  <si>
    <t xml:space="preserve"> 781445208</t>
  </si>
  <si>
    <t>Montáž obkladov stien z obkladačiek hutných,keramických do tmelu flexibil., , škárovanie</t>
  </si>
  <si>
    <t xml:space="preserve"> 597657400</t>
  </si>
  <si>
    <t xml:space="preserve">Keramický obklad </t>
  </si>
  <si>
    <t>M2</t>
  </si>
  <si>
    <t>783/A 1</t>
  </si>
  <si>
    <t xml:space="preserve"> 783626020</t>
  </si>
  <si>
    <t>Nátery stolárskych výrobkov syntetické farby  na vzduchu schnúce  2x lakovaním</t>
  </si>
  <si>
    <t xml:space="preserve"> 783812100</t>
  </si>
  <si>
    <t>Nátery olejové farby bielej omietok stien dvojnásobné 1x s emailovaním</t>
  </si>
  <si>
    <t xml:space="preserve"> 783894421</t>
  </si>
  <si>
    <t>Náter farbami ekologickými riediteľnými vodou PAMAKRYLOM IN bielym pre interiér stien jednonásobný</t>
  </si>
  <si>
    <t xml:space="preserve"> 783894422</t>
  </si>
  <si>
    <t>Náter farbami ekologickými riediteľnými vodou PAMAKRYLOM IN bielym pre interiér stien dvojnásobný</t>
  </si>
  <si>
    <t xml:space="preserve"> 783894612</t>
  </si>
  <si>
    <t>Náter farbami ekologickými riediteľnými vodou SADAKRINOM bielym pre náter sadrokartón. stropov 2x</t>
  </si>
  <si>
    <t>Objekt ELI</t>
  </si>
  <si>
    <t>Montážne práce</t>
  </si>
  <si>
    <t>M-21 ELEKTROMONTÁŽE</t>
  </si>
  <si>
    <t>921/M21</t>
  </si>
  <si>
    <t xml:space="preserve"> 210010306</t>
  </si>
  <si>
    <t>Krabica prístrojová obyčajná</t>
  </si>
  <si>
    <t xml:space="preserve"> 210010312</t>
  </si>
  <si>
    <t>Krabica odbočná s viečkom</t>
  </si>
  <si>
    <t xml:space="preserve"> 210011302</t>
  </si>
  <si>
    <t>Hmoždinka a skrutka HM8</t>
  </si>
  <si>
    <t xml:space="preserve"> 210100001</t>
  </si>
  <si>
    <t>Ukončenie vodičov v rozvádzač. vč. zapojenia a vodičovej koncovky do 2.5 mm2</t>
  </si>
  <si>
    <t xml:space="preserve"> 210100002</t>
  </si>
  <si>
    <t>Ukončenie vodičov v rozvádzač. vč. zapojenia a vodičovej koncovky do 6 mm2</t>
  </si>
  <si>
    <t xml:space="preserve"> 210110041</t>
  </si>
  <si>
    <t>Jednopólový vypínač, polozápustný, redenie č.1, 230V/10A, IP21</t>
  </si>
  <si>
    <t xml:space="preserve"> 210110044</t>
  </si>
  <si>
    <t>Prepínač sériový striedavý, polozápustný, radenie č. 5B, 230V/10A, IP21</t>
  </si>
  <si>
    <t xml:space="preserve"> 210110045</t>
  </si>
  <si>
    <t>Striedavý spínač, polozápustný, radenie č.6, 230V/10A, IP21</t>
  </si>
  <si>
    <t xml:space="preserve"> 210110046</t>
  </si>
  <si>
    <t>Krížový prepínač, polozápustný, radenie č.7, 230V/10A, IP21</t>
  </si>
  <si>
    <t xml:space="preserve"> 210111012</t>
  </si>
  <si>
    <t>Dvojnásobná zásuvka, polozápustná, 230V/16A, IP21</t>
  </si>
  <si>
    <t xml:space="preserve"> 210190002</t>
  </si>
  <si>
    <t>Rozvádzač HR</t>
  </si>
  <si>
    <t xml:space="preserve"> 210201001</t>
  </si>
  <si>
    <t>Svietidlo nástenné, 15W, 230V/50Hz, IP44</t>
  </si>
  <si>
    <t xml:space="preserve"> 210881103</t>
  </si>
  <si>
    <t>Kábel 1-CXKH-R 5-Jx6</t>
  </si>
  <si>
    <t xml:space="preserve"> –</t>
  </si>
  <si>
    <t>HUS</t>
  </si>
  <si>
    <t>Nosný a uchytávací materiál</t>
  </si>
  <si>
    <t>súb</t>
  </si>
  <si>
    <t xml:space="preserve"> 210010026</t>
  </si>
  <si>
    <t>Rúrka FXP 25</t>
  </si>
  <si>
    <t xml:space="preserve"> 210020921.1</t>
  </si>
  <si>
    <t xml:space="preserve">Material protipožirneho prestupu   </t>
  </si>
  <si>
    <t>kg</t>
  </si>
  <si>
    <t xml:space="preserve"> 210201225</t>
  </si>
  <si>
    <t>Svietidlo LED, 11W, 230V/50Hz, IP44</t>
  </si>
  <si>
    <t xml:space="preserve"> 210201243</t>
  </si>
  <si>
    <t>Svietidlo LED, 60x60cm, RC132V LED36S/840, 33W, 230V/50Hz, IP44</t>
  </si>
  <si>
    <t xml:space="preserve"> 210201510</t>
  </si>
  <si>
    <t>Svietidlo núdzové LED, 1x3,2W, núdzový režím, autonómnosť 1h, 230V/50Hz, IP44</t>
  </si>
  <si>
    <t xml:space="preserve"> 210201902</t>
  </si>
  <si>
    <t xml:space="preserve">Montáž svietidla interiérového na stenu do 2 kg   </t>
  </si>
  <si>
    <t xml:space="preserve"> 210201952</t>
  </si>
  <si>
    <t xml:space="preserve">Montáž svietidla interiérového do podhľadu do 2 kg   </t>
  </si>
  <si>
    <t xml:space="preserve"> 210220040</t>
  </si>
  <si>
    <t>Svorka Bernard vrátane pásika</t>
  </si>
  <si>
    <t xml:space="preserve"> 210881056</t>
  </si>
  <si>
    <t>Vodič 1-CHKE-R 6zž</t>
  </si>
  <si>
    <t xml:space="preserve"> 210881059</t>
  </si>
  <si>
    <t>Vodič 1-CHKE-R 25zž</t>
  </si>
  <si>
    <t xml:space="preserve"> 210881075</t>
  </si>
  <si>
    <t>Kábel 1-CXKH-R 3-Jx1,5</t>
  </si>
  <si>
    <t>Kábel 1-CXKH-R 3-Ox1,5</t>
  </si>
  <si>
    <t xml:space="preserve"> 210881076</t>
  </si>
  <si>
    <t>Kábel 1-CXKH-R 3-Jx2,5</t>
  </si>
  <si>
    <t xml:space="preserve"> 210881392</t>
  </si>
  <si>
    <t>Kábel 1-CXKH-V 3-Jx1,5</t>
  </si>
  <si>
    <t xml:space="preserve"> DEM</t>
  </si>
  <si>
    <t>Demontáž jestvujúcej elektroinštalácie</t>
  </si>
  <si>
    <t>hod</t>
  </si>
  <si>
    <t xml:space="preserve"> MAT18</t>
  </si>
  <si>
    <t xml:space="preserve"> MAT19</t>
  </si>
  <si>
    <t xml:space="preserve"> MAT20</t>
  </si>
  <si>
    <t xml:space="preserve"> MAT21</t>
  </si>
  <si>
    <t xml:space="preserve"> MAT22</t>
  </si>
  <si>
    <t xml:space="preserve"> MAT23</t>
  </si>
  <si>
    <t xml:space="preserve"> MAT24</t>
  </si>
  <si>
    <t xml:space="preserve"> MAT25</t>
  </si>
  <si>
    <t xml:space="preserve"> MAT26</t>
  </si>
  <si>
    <t>Drobný pomocný materiál</t>
  </si>
  <si>
    <t>sub.</t>
  </si>
  <si>
    <t xml:space="preserve"> nešp.</t>
  </si>
  <si>
    <t>Práce spojené s náplňou rozvádzačov</t>
  </si>
  <si>
    <t xml:space="preserve"> PP</t>
  </si>
  <si>
    <t>Pomocné práce</t>
  </si>
  <si>
    <t xml:space="preserve"> PRIE</t>
  </si>
  <si>
    <t>Prierazy a sekacie práce</t>
  </si>
  <si>
    <t>kpl</t>
  </si>
  <si>
    <t xml:space="preserve"> PV</t>
  </si>
  <si>
    <t>Práce vo výškach</t>
  </si>
  <si>
    <t xml:space="preserve"> 210201922</t>
  </si>
  <si>
    <t xml:space="preserve"> MAT1</t>
  </si>
  <si>
    <t xml:space="preserve"> MAT10</t>
  </si>
  <si>
    <t xml:space="preserve"> MAT11</t>
  </si>
  <si>
    <t xml:space="preserve"> MAT12</t>
  </si>
  <si>
    <t xml:space="preserve"> MAT13</t>
  </si>
  <si>
    <t xml:space="preserve"> MAT14</t>
  </si>
  <si>
    <t xml:space="preserve"> MAT15</t>
  </si>
  <si>
    <t xml:space="preserve"> MAT16</t>
  </si>
  <si>
    <t xml:space="preserve"> MAT17</t>
  </si>
  <si>
    <t xml:space="preserve"> MAT2</t>
  </si>
  <si>
    <t xml:space="preserve"> MAT3</t>
  </si>
  <si>
    <t xml:space="preserve"> MAT4</t>
  </si>
  <si>
    <t xml:space="preserve"> MAT5</t>
  </si>
  <si>
    <t xml:space="preserve"> MAT6</t>
  </si>
  <si>
    <t xml:space="preserve"> MAT7</t>
  </si>
  <si>
    <t xml:space="preserve"> MAT8</t>
  </si>
  <si>
    <t xml:space="preserve"> MAT9</t>
  </si>
  <si>
    <t xml:space="preserve"> REV</t>
  </si>
  <si>
    <t xml:space="preserve">Revízia elektroinštalácie, odborné skúšky  </t>
  </si>
  <si>
    <t xml:space="preserve"> PM</t>
  </si>
  <si>
    <t>Podružný materiál  3%</t>
  </si>
  <si>
    <t>%</t>
  </si>
  <si>
    <t xml:space="preserve"> PPV</t>
  </si>
  <si>
    <t>PPV - 6 %</t>
  </si>
  <si>
    <t xml:space="preserve"> DOP</t>
  </si>
  <si>
    <t>Doprava - 6%</t>
  </si>
  <si>
    <t xml:space="preserve"> PRESUN</t>
  </si>
  <si>
    <t>Presun - 1 %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</si>
  <si>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</si>
  <si>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</si>
  <si>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</si>
  <si>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</si>
  <si>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</si>
  <si>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Stavba DOM SLUŽIEB - BUDOVA s.č. 106 - SOĽ</t>
  </si>
  <si>
    <t>Dátum: 20.08.2019</t>
  </si>
  <si>
    <t>Zákazka DOM SLUŽIEB - BUDOVA s.č. 106 - SOĽ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</si>
</sst>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0"/>
    <numFmt numFmtId="166" formatCode="###\ ###\ ##0.000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5" fontId="5" fillId="0" borderId="0" xfId="0" applyNumberFormat="1" applyFont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14" fontId="5" fillId="0" borderId="25" xfId="0" applyNumberFormat="1" applyFont="1" applyFill="1" applyBorder="1"/>
    <xf numFmtId="0" fontId="15" fillId="0" borderId="29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workbookViewId="0">
      <selection activeCell="A4" sqref="A4:E4"/>
    </sheetView>
  </sheetViews>
  <sheetFormatPr defaultColWidth="0" defaultRowHeight="1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6" t="s">
        <v>1</v>
      </c>
      <c r="G2" s="6"/>
    </row>
    <row r="3" spans="1:26">
      <c r="A3" s="3"/>
      <c r="B3" s="3"/>
      <c r="C3" s="3"/>
      <c r="D3" s="3"/>
      <c r="E3" s="3"/>
      <c r="F3" s="7" t="s">
        <v>2</v>
      </c>
      <c r="G3" s="7" t="s">
        <v>3</v>
      </c>
    </row>
    <row r="4" spans="1:26">
      <c r="A4" s="197" t="s">
        <v>368</v>
      </c>
      <c r="B4" s="197"/>
      <c r="C4" s="197"/>
      <c r="D4" s="197"/>
      <c r="E4" s="197"/>
      <c r="F4" s="8">
        <v>0.2</v>
      </c>
      <c r="G4" s="8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26">
      <c r="A7" s="181" t="s">
        <v>11</v>
      </c>
      <c r="B7" s="182">
        <f>'SO 14244'!I113-Rekapitulácia!D7</f>
        <v>0</v>
      </c>
      <c r="C7" s="182">
        <f>'Kryci_list 14244'!J26</f>
        <v>0</v>
      </c>
      <c r="D7" s="182">
        <v>0</v>
      </c>
      <c r="E7" s="182">
        <f>'Kryci_list 14244'!J17</f>
        <v>0</v>
      </c>
      <c r="F7" s="182">
        <v>0</v>
      </c>
      <c r="G7" s="182">
        <f>B7+C7+D7+E7+F7</f>
        <v>0</v>
      </c>
      <c r="K7">
        <f>'SO 14244'!K113</f>
        <v>0</v>
      </c>
      <c r="Q7">
        <v>30.126000000000001</v>
      </c>
    </row>
    <row r="8" spans="1:26">
      <c r="A8" s="61" t="s">
        <v>12</v>
      </c>
      <c r="B8" s="68">
        <f>'SO 14247'!I80-Rekapitulácia!D8</f>
        <v>0</v>
      </c>
      <c r="C8" s="68">
        <f>'Kryci_list 14247'!J26</f>
        <v>0</v>
      </c>
      <c r="D8" s="68">
        <v>0</v>
      </c>
      <c r="E8" s="68">
        <f>'Kryci_list 14247'!J17</f>
        <v>0</v>
      </c>
      <c r="F8" s="68">
        <v>0</v>
      </c>
      <c r="G8" s="68">
        <f>B8+C8+D8+E8+F8</f>
        <v>0</v>
      </c>
      <c r="K8">
        <f>'SO 14247'!K80</f>
        <v>0</v>
      </c>
      <c r="Q8">
        <v>30.126000000000001</v>
      </c>
    </row>
    <row r="9" spans="1:26">
      <c r="A9" s="188" t="s">
        <v>363</v>
      </c>
      <c r="B9" s="189">
        <f>SUM(B7:B8)</f>
        <v>0</v>
      </c>
      <c r="C9" s="189">
        <f>SUM(C7:C8)</f>
        <v>0</v>
      </c>
      <c r="D9" s="189">
        <f>SUM(D7:D8)</f>
        <v>0</v>
      </c>
      <c r="E9" s="189">
        <f>SUM(E7:E8)</f>
        <v>0</v>
      </c>
      <c r="F9" s="189">
        <f>SUM(F7:F8)</f>
        <v>0</v>
      </c>
      <c r="G9" s="189">
        <f>SUM(G7:G8)-SUM(Z7:Z8)</f>
        <v>0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</row>
    <row r="10" spans="1:26">
      <c r="A10" s="186" t="s">
        <v>364</v>
      </c>
      <c r="B10" s="187">
        <f>G9-SUM(Rekapitulácia!K7:'Rekapitulácia'!K8)*1</f>
        <v>0</v>
      </c>
      <c r="C10" s="187"/>
      <c r="D10" s="187"/>
      <c r="E10" s="187"/>
      <c r="F10" s="187"/>
      <c r="G10" s="187">
        <f>ROUND(((ROUND(B10,2)*20)/100),2)*1</f>
        <v>0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>
      <c r="A11" s="5" t="s">
        <v>365</v>
      </c>
      <c r="B11" s="184">
        <f>(G9-B10)</f>
        <v>0</v>
      </c>
      <c r="C11" s="184"/>
      <c r="D11" s="184"/>
      <c r="E11" s="184"/>
      <c r="F11" s="184"/>
      <c r="G11" s="184">
        <f>ROUND(((ROUND(B11,2)*0)/100),2)</f>
        <v>0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>
      <c r="A12" s="5" t="s">
        <v>366</v>
      </c>
      <c r="B12" s="184"/>
      <c r="C12" s="184"/>
      <c r="D12" s="184"/>
      <c r="E12" s="184"/>
      <c r="F12" s="184"/>
      <c r="G12" s="184">
        <f>SUM(G9:G11)</f>
        <v>0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>
      <c r="A13" s="10"/>
      <c r="B13" s="185"/>
      <c r="C13" s="185"/>
      <c r="D13" s="185"/>
      <c r="E13" s="185"/>
      <c r="F13" s="185"/>
      <c r="G13" s="185"/>
    </row>
    <row r="14" spans="1:26">
      <c r="A14" s="10"/>
      <c r="B14" s="185"/>
      <c r="C14" s="185"/>
      <c r="D14" s="185"/>
      <c r="E14" s="185"/>
      <c r="F14" s="185"/>
      <c r="G14" s="185"/>
    </row>
    <row r="15" spans="1:26">
      <c r="A15" s="10"/>
      <c r="B15" s="185"/>
      <c r="C15" s="185"/>
      <c r="D15" s="185"/>
      <c r="E15" s="185"/>
      <c r="F15" s="185"/>
      <c r="G15" s="185"/>
    </row>
    <row r="16" spans="1:26">
      <c r="A16" s="10"/>
      <c r="B16" s="185"/>
      <c r="C16" s="185"/>
      <c r="D16" s="185"/>
      <c r="E16" s="185"/>
      <c r="F16" s="185"/>
      <c r="G16" s="185"/>
    </row>
    <row r="17" spans="1:7">
      <c r="A17" s="10"/>
      <c r="B17" s="185"/>
      <c r="C17" s="185"/>
      <c r="D17" s="185"/>
      <c r="E17" s="185"/>
      <c r="F17" s="185"/>
      <c r="G17" s="185"/>
    </row>
    <row r="18" spans="1:7">
      <c r="A18" s="10"/>
      <c r="B18" s="185"/>
      <c r="C18" s="185"/>
      <c r="D18" s="185"/>
      <c r="E18" s="185"/>
      <c r="F18" s="185"/>
      <c r="G18" s="185"/>
    </row>
    <row r="19" spans="1:7">
      <c r="A19" s="10"/>
      <c r="B19" s="185"/>
      <c r="C19" s="185"/>
      <c r="D19" s="185"/>
      <c r="E19" s="185"/>
      <c r="F19" s="185"/>
      <c r="G19" s="185"/>
    </row>
    <row r="20" spans="1:7">
      <c r="A20" s="10"/>
      <c r="B20" s="185"/>
      <c r="C20" s="185"/>
      <c r="D20" s="185"/>
      <c r="E20" s="185"/>
      <c r="F20" s="185"/>
      <c r="G20" s="185"/>
    </row>
    <row r="21" spans="1:7">
      <c r="A21" s="10"/>
      <c r="B21" s="185"/>
      <c r="C21" s="185"/>
      <c r="D21" s="185"/>
      <c r="E21" s="185"/>
      <c r="F21" s="185"/>
      <c r="G21" s="185"/>
    </row>
    <row r="22" spans="1:7">
      <c r="A22" s="10"/>
      <c r="B22" s="185"/>
      <c r="C22" s="185"/>
      <c r="D22" s="185"/>
      <c r="E22" s="185"/>
      <c r="F22" s="185"/>
      <c r="G22" s="185"/>
    </row>
    <row r="23" spans="1:7">
      <c r="A23" s="10"/>
      <c r="B23" s="185"/>
      <c r="C23" s="185"/>
      <c r="D23" s="185"/>
      <c r="E23" s="185"/>
      <c r="F23" s="185"/>
      <c r="G23" s="185"/>
    </row>
    <row r="24" spans="1:7">
      <c r="A24" s="10"/>
      <c r="B24" s="185"/>
      <c r="C24" s="185"/>
      <c r="D24" s="185"/>
      <c r="E24" s="185"/>
      <c r="F24" s="185"/>
      <c r="G24" s="185"/>
    </row>
    <row r="25" spans="1:7">
      <c r="A25" s="1"/>
      <c r="B25" s="142"/>
      <c r="C25" s="142"/>
      <c r="D25" s="142"/>
      <c r="E25" s="142"/>
      <c r="F25" s="142"/>
      <c r="G25" s="142"/>
    </row>
    <row r="26" spans="1:7">
      <c r="A26" s="1"/>
      <c r="B26" s="142"/>
      <c r="C26" s="142"/>
      <c r="D26" s="142"/>
      <c r="E26" s="142"/>
      <c r="F26" s="142"/>
      <c r="G26" s="142"/>
    </row>
    <row r="27" spans="1:7">
      <c r="A27" s="1"/>
      <c r="B27" s="142"/>
      <c r="C27" s="142"/>
      <c r="D27" s="142"/>
      <c r="E27" s="142"/>
      <c r="F27" s="142"/>
      <c r="G27" s="142"/>
    </row>
    <row r="28" spans="1:7">
      <c r="A28" s="1"/>
      <c r="B28" s="142"/>
      <c r="C28" s="142"/>
      <c r="D28" s="142"/>
      <c r="E28" s="142"/>
      <c r="F28" s="142"/>
      <c r="G28" s="142"/>
    </row>
    <row r="29" spans="1:7">
      <c r="A29" s="1"/>
      <c r="B29" s="142"/>
      <c r="C29" s="142"/>
      <c r="D29" s="142"/>
      <c r="E29" s="142"/>
      <c r="F29" s="142"/>
      <c r="G29" s="142"/>
    </row>
    <row r="30" spans="1:7">
      <c r="A30" s="1"/>
      <c r="B30" s="142"/>
      <c r="C30" s="142"/>
      <c r="D30" s="142"/>
      <c r="E30" s="142"/>
      <c r="F30" s="142"/>
      <c r="G30" s="142"/>
    </row>
    <row r="31" spans="1:7">
      <c r="A31" s="1"/>
      <c r="B31" s="142"/>
      <c r="C31" s="142"/>
      <c r="D31" s="142"/>
      <c r="E31" s="142"/>
      <c r="F31" s="142"/>
      <c r="G31" s="142"/>
    </row>
    <row r="32" spans="1:7">
      <c r="A32" s="1"/>
      <c r="B32" s="142"/>
      <c r="C32" s="142"/>
      <c r="D32" s="142"/>
      <c r="E32" s="142"/>
      <c r="F32" s="142"/>
      <c r="G32" s="142"/>
    </row>
    <row r="33" spans="1:7">
      <c r="A33" s="1"/>
      <c r="B33" s="142"/>
      <c r="C33" s="142"/>
      <c r="D33" s="142"/>
      <c r="E33" s="142"/>
      <c r="F33" s="142"/>
      <c r="G33" s="142"/>
    </row>
    <row r="34" spans="1:7">
      <c r="A34" s="1"/>
      <c r="B34" s="142"/>
      <c r="C34" s="142"/>
      <c r="D34" s="142"/>
      <c r="E34" s="142"/>
      <c r="F34" s="142"/>
      <c r="G34" s="142"/>
    </row>
    <row r="35" spans="1:7">
      <c r="A35" s="1"/>
      <c r="B35" s="142"/>
      <c r="C35" s="142"/>
      <c r="D35" s="142"/>
      <c r="E35" s="142"/>
      <c r="F35" s="142"/>
      <c r="G35" s="142"/>
    </row>
    <row r="36" spans="1:7">
      <c r="A36" s="1"/>
      <c r="B36" s="142"/>
      <c r="C36" s="142"/>
      <c r="D36" s="142"/>
      <c r="E36" s="142"/>
      <c r="F36" s="142"/>
      <c r="G36" s="142"/>
    </row>
    <row r="37" spans="1:7">
      <c r="A37" s="1"/>
      <c r="B37" s="142"/>
      <c r="C37" s="142"/>
      <c r="D37" s="142"/>
      <c r="E37" s="142"/>
      <c r="F37" s="142"/>
      <c r="G37" s="142"/>
    </row>
    <row r="38" spans="1:7">
      <c r="A38" s="1"/>
      <c r="B38" s="142"/>
      <c r="C38" s="142"/>
      <c r="D38" s="142"/>
      <c r="E38" s="142"/>
      <c r="F38" s="142"/>
      <c r="G38" s="142"/>
    </row>
    <row r="39" spans="1:7">
      <c r="A39" s="1"/>
      <c r="B39" s="142"/>
      <c r="C39" s="142"/>
      <c r="D39" s="142"/>
      <c r="E39" s="142"/>
      <c r="F39" s="142"/>
      <c r="G39" s="142"/>
    </row>
    <row r="40" spans="1:7">
      <c r="A40" s="1"/>
      <c r="B40" s="142"/>
      <c r="C40" s="142"/>
      <c r="D40" s="142"/>
      <c r="E40" s="142"/>
      <c r="F40" s="142"/>
      <c r="G40" s="142"/>
    </row>
    <row r="41" spans="1:7">
      <c r="B41" s="183"/>
      <c r="C41" s="183"/>
      <c r="D41" s="183"/>
      <c r="E41" s="183"/>
      <c r="F41" s="183"/>
      <c r="G41" s="183"/>
    </row>
    <row r="42" spans="1:7">
      <c r="B42" s="183"/>
      <c r="C42" s="183"/>
      <c r="D42" s="183"/>
      <c r="E42" s="183"/>
      <c r="F42" s="183"/>
      <c r="G42" s="183"/>
    </row>
    <row r="43" spans="1:7">
      <c r="B43" s="183"/>
      <c r="C43" s="183"/>
      <c r="D43" s="183"/>
      <c r="E43" s="183"/>
      <c r="F43" s="183"/>
      <c r="G43" s="183"/>
    </row>
    <row r="44" spans="1:7">
      <c r="B44" s="183"/>
      <c r="C44" s="183"/>
      <c r="D44" s="183"/>
      <c r="E44" s="183"/>
      <c r="F44" s="183"/>
      <c r="G44" s="183"/>
    </row>
    <row r="45" spans="1:7">
      <c r="B45" s="183"/>
      <c r="C45" s="183"/>
      <c r="D45" s="183"/>
      <c r="E45" s="183"/>
      <c r="F45" s="183"/>
      <c r="G45" s="183"/>
    </row>
    <row r="46" spans="1:7">
      <c r="B46" s="183"/>
      <c r="C46" s="183"/>
      <c r="D46" s="183"/>
      <c r="E46" s="183"/>
      <c r="F46" s="183"/>
      <c r="G46" s="183"/>
    </row>
    <row r="47" spans="1:7">
      <c r="B47" s="183"/>
      <c r="C47" s="183"/>
      <c r="D47" s="183"/>
      <c r="E47" s="183"/>
      <c r="F47" s="183"/>
      <c r="G47" s="183"/>
    </row>
    <row r="48" spans="1:7">
      <c r="B48" s="183"/>
      <c r="C48" s="183"/>
      <c r="D48" s="183"/>
      <c r="E48" s="183"/>
      <c r="F48" s="183"/>
      <c r="G48" s="183"/>
    </row>
    <row r="49" spans="2:7">
      <c r="B49" s="183"/>
      <c r="C49" s="183"/>
      <c r="D49" s="183"/>
      <c r="E49" s="183"/>
      <c r="F49" s="183"/>
      <c r="G49" s="183"/>
    </row>
    <row r="50" spans="2:7">
      <c r="B50" s="183"/>
      <c r="C50" s="183"/>
      <c r="D50" s="183"/>
      <c r="E50" s="183"/>
      <c r="F50" s="183"/>
      <c r="G50" s="183"/>
    </row>
    <row r="51" spans="2:7">
      <c r="B51" s="183"/>
      <c r="C51" s="183"/>
      <c r="D51" s="183"/>
      <c r="E51" s="183"/>
      <c r="F51" s="183"/>
      <c r="G51" s="183"/>
    </row>
    <row r="52" spans="2:7">
      <c r="B52" s="183"/>
      <c r="C52" s="183"/>
      <c r="D52" s="183"/>
      <c r="E52" s="183"/>
      <c r="F52" s="183"/>
      <c r="G52" s="183"/>
    </row>
    <row r="53" spans="2:7">
      <c r="B53" s="183"/>
      <c r="C53" s="183"/>
      <c r="D53" s="183"/>
      <c r="E53" s="183"/>
      <c r="F53" s="183"/>
      <c r="G53" s="183"/>
    </row>
    <row r="54" spans="2:7">
      <c r="B54" s="183"/>
      <c r="C54" s="183"/>
      <c r="D54" s="183"/>
      <c r="E54" s="183"/>
      <c r="F54" s="183"/>
      <c r="G54" s="183"/>
    </row>
    <row r="55" spans="2:7">
      <c r="B55" s="183"/>
      <c r="C55" s="183"/>
      <c r="D55" s="183"/>
      <c r="E55" s="183"/>
      <c r="F55" s="183"/>
      <c r="G55" s="183"/>
    </row>
    <row r="56" spans="2:7">
      <c r="B56" s="183"/>
      <c r="C56" s="183"/>
      <c r="D56" s="183"/>
      <c r="E56" s="183"/>
      <c r="F56" s="183"/>
      <c r="G56" s="183"/>
    </row>
    <row r="57" spans="2:7">
      <c r="B57" s="183"/>
      <c r="C57" s="183"/>
      <c r="D57" s="183"/>
      <c r="E57" s="183"/>
      <c r="F57" s="183"/>
      <c r="G57" s="183"/>
    </row>
    <row r="58" spans="2:7">
      <c r="B58" s="183"/>
      <c r="C58" s="183"/>
      <c r="D58" s="183"/>
      <c r="E58" s="183"/>
      <c r="F58" s="183"/>
      <c r="G58" s="183"/>
    </row>
    <row r="59" spans="2:7">
      <c r="B59" s="183"/>
      <c r="C59" s="183"/>
      <c r="D59" s="183"/>
      <c r="E59" s="183"/>
      <c r="F59" s="183"/>
      <c r="G59" s="183"/>
    </row>
    <row r="60" spans="2:7">
      <c r="B60" s="183"/>
      <c r="C60" s="183"/>
      <c r="D60" s="183"/>
      <c r="E60" s="183"/>
      <c r="F60" s="183"/>
      <c r="G60" s="183"/>
    </row>
    <row r="61" spans="2:7">
      <c r="B61" s="183"/>
      <c r="C61" s="183"/>
      <c r="D61" s="183"/>
      <c r="E61" s="183"/>
      <c r="F61" s="183"/>
      <c r="G61" s="183"/>
    </row>
    <row r="62" spans="2:7">
      <c r="B62" s="183"/>
      <c r="C62" s="183"/>
      <c r="D62" s="183"/>
      <c r="E62" s="183"/>
      <c r="F62" s="183"/>
      <c r="G62" s="183"/>
    </row>
    <row r="63" spans="2:7">
      <c r="B63" s="183"/>
      <c r="C63" s="183"/>
      <c r="D63" s="183"/>
      <c r="E63" s="183"/>
      <c r="F63" s="183"/>
      <c r="G63" s="183"/>
    </row>
    <row r="64" spans="2:7">
      <c r="B64" s="183"/>
      <c r="C64" s="183"/>
      <c r="D64" s="183"/>
      <c r="E64" s="183"/>
      <c r="F64" s="183"/>
      <c r="G64" s="183"/>
    </row>
    <row r="65" spans="2:7">
      <c r="B65" s="183"/>
      <c r="C65" s="183"/>
      <c r="D65" s="183"/>
      <c r="E65" s="183"/>
      <c r="F65" s="183"/>
      <c r="G65" s="183"/>
    </row>
    <row r="66" spans="2:7">
      <c r="B66" s="183"/>
      <c r="C66" s="183"/>
      <c r="D66" s="183"/>
      <c r="E66" s="183"/>
      <c r="F66" s="183"/>
      <c r="G66" s="183"/>
    </row>
    <row r="67" spans="2:7">
      <c r="B67" s="183"/>
      <c r="C67" s="183"/>
      <c r="D67" s="183"/>
      <c r="E67" s="183"/>
      <c r="F67" s="183"/>
      <c r="G67" s="183"/>
    </row>
    <row r="68" spans="2:7">
      <c r="B68" s="183"/>
      <c r="C68" s="183"/>
      <c r="D68" s="183"/>
      <c r="E68" s="183"/>
      <c r="F68" s="183"/>
      <c r="G68" s="183"/>
    </row>
    <row r="69" spans="2:7">
      <c r="B69" s="183"/>
      <c r="C69" s="183"/>
      <c r="D69" s="183"/>
      <c r="E69" s="183"/>
      <c r="F69" s="183"/>
      <c r="G69" s="183"/>
    </row>
    <row r="70" spans="2:7">
      <c r="B70" s="183"/>
      <c r="C70" s="183"/>
      <c r="D70" s="183"/>
      <c r="E70" s="183"/>
      <c r="F70" s="183"/>
      <c r="G70" s="183"/>
    </row>
    <row r="71" spans="2:7">
      <c r="B71" s="183"/>
      <c r="C71" s="183"/>
      <c r="D71" s="183"/>
      <c r="E71" s="183"/>
      <c r="F71" s="183"/>
      <c r="G71" s="183"/>
    </row>
    <row r="72" spans="2:7">
      <c r="B72" s="183"/>
      <c r="C72" s="183"/>
      <c r="D72" s="183"/>
      <c r="E72" s="183"/>
      <c r="F72" s="183"/>
      <c r="G72" s="183"/>
    </row>
    <row r="73" spans="2:7">
      <c r="B73" s="183"/>
      <c r="C73" s="183"/>
      <c r="D73" s="183"/>
      <c r="E73" s="183"/>
      <c r="F73" s="183"/>
      <c r="G73" s="183"/>
    </row>
    <row r="74" spans="2:7">
      <c r="B74" s="183"/>
      <c r="C74" s="183"/>
      <c r="D74" s="183"/>
      <c r="E74" s="183"/>
      <c r="F74" s="183"/>
      <c r="G74" s="183"/>
    </row>
    <row r="75" spans="2:7">
      <c r="B75" s="183"/>
      <c r="C75" s="183"/>
      <c r="D75" s="183"/>
      <c r="E75" s="183"/>
      <c r="F75" s="183"/>
      <c r="G75" s="183"/>
    </row>
    <row r="76" spans="2:7">
      <c r="B76" s="183"/>
      <c r="C76" s="183"/>
      <c r="D76" s="183"/>
      <c r="E76" s="183"/>
      <c r="F76" s="183"/>
      <c r="G76" s="183"/>
    </row>
    <row r="77" spans="2:7">
      <c r="B77" s="183"/>
      <c r="C77" s="183"/>
      <c r="D77" s="183"/>
      <c r="E77" s="183"/>
      <c r="F77" s="183"/>
      <c r="G77" s="183"/>
    </row>
    <row r="78" spans="2:7">
      <c r="B78" s="183"/>
      <c r="C78" s="183"/>
      <c r="D78" s="183"/>
      <c r="E78" s="183"/>
      <c r="F78" s="183"/>
      <c r="G78" s="183"/>
    </row>
    <row r="79" spans="2:7">
      <c r="B79" s="183"/>
      <c r="C79" s="183"/>
      <c r="D79" s="183"/>
      <c r="E79" s="183"/>
      <c r="F79" s="183"/>
      <c r="G79" s="183"/>
    </row>
    <row r="80" spans="2:7">
      <c r="B80" s="183"/>
      <c r="C80" s="183"/>
      <c r="D80" s="183"/>
      <c r="E80" s="183"/>
      <c r="F80" s="183"/>
      <c r="G80" s="183"/>
    </row>
    <row r="81" spans="2:7">
      <c r="B81" s="183"/>
      <c r="C81" s="183"/>
      <c r="D81" s="183"/>
      <c r="E81" s="183"/>
      <c r="F81" s="183"/>
      <c r="G81" s="183"/>
    </row>
    <row r="82" spans="2:7">
      <c r="B82" s="183"/>
      <c r="C82" s="183"/>
      <c r="D82" s="183"/>
      <c r="E82" s="183"/>
      <c r="F82" s="183"/>
      <c r="G82" s="183"/>
    </row>
    <row r="83" spans="2:7">
      <c r="B83" s="183"/>
      <c r="C83" s="183"/>
      <c r="D83" s="183"/>
      <c r="E83" s="183"/>
      <c r="F83" s="183"/>
      <c r="G83" s="183"/>
    </row>
    <row r="84" spans="2:7">
      <c r="B84" s="183"/>
      <c r="C84" s="183"/>
      <c r="D84" s="183"/>
      <c r="E84" s="183"/>
      <c r="F84" s="183"/>
      <c r="G84" s="183"/>
    </row>
    <row r="85" spans="2:7">
      <c r="B85" s="183"/>
      <c r="C85" s="183"/>
      <c r="D85" s="183"/>
      <c r="E85" s="183"/>
      <c r="F85" s="183"/>
      <c r="G85" s="183"/>
    </row>
    <row r="86" spans="2:7">
      <c r="B86" s="183"/>
      <c r="C86" s="183"/>
      <c r="D86" s="183"/>
      <c r="E86" s="183"/>
      <c r="F86" s="183"/>
      <c r="G86" s="183"/>
    </row>
    <row r="87" spans="2:7">
      <c r="B87" s="183"/>
      <c r="C87" s="183"/>
      <c r="D87" s="183"/>
      <c r="E87" s="183"/>
      <c r="F87" s="183"/>
      <c r="G87" s="183"/>
    </row>
    <row r="88" spans="2:7">
      <c r="B88" s="183"/>
      <c r="C88" s="183"/>
      <c r="D88" s="183"/>
      <c r="E88" s="183"/>
      <c r="F88" s="183"/>
      <c r="G88" s="183"/>
    </row>
    <row r="89" spans="2:7">
      <c r="B89" s="183"/>
      <c r="C89" s="183"/>
      <c r="D89" s="183"/>
      <c r="E89" s="183"/>
      <c r="F89" s="183"/>
      <c r="G89" s="183"/>
    </row>
    <row r="90" spans="2:7">
      <c r="B90" s="183"/>
      <c r="C90" s="183"/>
      <c r="D90" s="183"/>
      <c r="E90" s="183"/>
      <c r="F90" s="183"/>
      <c r="G90" s="183"/>
    </row>
    <row r="91" spans="2:7">
      <c r="B91" s="183"/>
      <c r="C91" s="183"/>
      <c r="D91" s="183"/>
      <c r="E91" s="183"/>
      <c r="F91" s="183"/>
      <c r="G91" s="183"/>
    </row>
    <row r="92" spans="2:7">
      <c r="B92" s="183"/>
      <c r="C92" s="183"/>
      <c r="D92" s="183"/>
      <c r="E92" s="183"/>
      <c r="F92" s="183"/>
      <c r="G92" s="183"/>
    </row>
    <row r="93" spans="2:7">
      <c r="B93" s="183"/>
      <c r="C93" s="183"/>
      <c r="D93" s="183"/>
      <c r="E93" s="183"/>
      <c r="F93" s="183"/>
      <c r="G93" s="183"/>
    </row>
    <row r="94" spans="2:7">
      <c r="B94" s="183"/>
      <c r="C94" s="183"/>
      <c r="D94" s="183"/>
      <c r="E94" s="183"/>
      <c r="F94" s="183"/>
      <c r="G94" s="183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topLeftCell="A4" workbookViewId="0">
      <selection activeCell="J5" sqref="J5"/>
    </sheetView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2"/>
      <c r="C1" s="12"/>
      <c r="D1" s="12"/>
      <c r="E1" s="12"/>
      <c r="F1" s="13" t="s">
        <v>367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198" t="s">
        <v>368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215">
        <v>43697</v>
      </c>
    </row>
    <row r="6" spans="1:23" ht="20.100000000000001" customHeight="1" thickTop="1">
      <c r="A6" s="11"/>
      <c r="B6" s="201" t="s">
        <v>20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>
      <c r="A7" s="11"/>
      <c r="B7" s="48" t="s">
        <v>23</v>
      </c>
      <c r="C7" s="41"/>
      <c r="D7" s="17"/>
      <c r="E7" s="17"/>
      <c r="F7" s="17"/>
      <c r="G7" s="49" t="s">
        <v>24</v>
      </c>
      <c r="H7" s="17"/>
      <c r="I7" s="28"/>
      <c r="J7" s="42"/>
    </row>
    <row r="8" spans="1:23" ht="20.100000000000001" customHeight="1">
      <c r="A8" s="11"/>
      <c r="B8" s="204" t="s">
        <v>21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>
      <c r="A9" s="11"/>
      <c r="B9" s="38" t="s">
        <v>23</v>
      </c>
      <c r="C9" s="19"/>
      <c r="D9" s="16"/>
      <c r="E9" s="16"/>
      <c r="F9" s="16"/>
      <c r="G9" s="39" t="s">
        <v>24</v>
      </c>
      <c r="H9" s="16"/>
      <c r="I9" s="27"/>
      <c r="J9" s="30"/>
    </row>
    <row r="10" spans="1:23" ht="20.100000000000001" customHeight="1">
      <c r="A10" s="11"/>
      <c r="B10" s="204" t="s">
        <v>22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>
      <c r="A11" s="11"/>
      <c r="B11" s="38" t="s">
        <v>23</v>
      </c>
      <c r="C11" s="19"/>
      <c r="D11" s="16"/>
      <c r="E11" s="16"/>
      <c r="F11" s="16"/>
      <c r="G11" s="39" t="s">
        <v>24</v>
      </c>
      <c r="H11" s="16"/>
      <c r="I11" s="27"/>
      <c r="J11" s="30"/>
    </row>
    <row r="12" spans="1:23" ht="18" customHeight="1" thickTop="1">
      <c r="A12" s="11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>
      <c r="A13" s="11"/>
      <c r="B13" s="40"/>
      <c r="C13" s="41"/>
      <c r="D13" s="17"/>
      <c r="E13" s="17"/>
      <c r="F13" s="17"/>
      <c r="G13" s="17"/>
      <c r="H13" s="17"/>
      <c r="I13" s="28"/>
      <c r="J13" s="42"/>
    </row>
    <row r="14" spans="1:23" ht="18" customHeight="1" thickBot="1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>
      <c r="A15" s="11"/>
      <c r="B15" s="82" t="s">
        <v>25</v>
      </c>
      <c r="C15" s="83" t="s">
        <v>5</v>
      </c>
      <c r="D15" s="83" t="s">
        <v>52</v>
      </c>
      <c r="E15" s="84" t="s">
        <v>53</v>
      </c>
      <c r="F15" s="96" t="s">
        <v>54</v>
      </c>
      <c r="G15" s="50" t="s">
        <v>30</v>
      </c>
      <c r="H15" s="53" t="s">
        <v>31</v>
      </c>
      <c r="I15" s="26"/>
      <c r="J15" s="47"/>
    </row>
    <row r="16" spans="1:23" ht="18" customHeight="1">
      <c r="A16" s="11"/>
      <c r="B16" s="85">
        <v>1</v>
      </c>
      <c r="C16" s="86" t="s">
        <v>26</v>
      </c>
      <c r="D16" s="87">
        <f>'Kryci_list 14244'!D16+'Kryci_list 14247'!D16</f>
        <v>0</v>
      </c>
      <c r="E16" s="88">
        <f>'Kryci_list 14244'!E16+'Kryci_list 14247'!E16</f>
        <v>0</v>
      </c>
      <c r="F16" s="97">
        <f>'Kryci_list 14244'!F16+'Kryci_list 14247'!F16</f>
        <v>0</v>
      </c>
      <c r="G16" s="51">
        <v>6</v>
      </c>
      <c r="H16" s="106" t="s">
        <v>32</v>
      </c>
      <c r="I16" s="120"/>
      <c r="J16" s="117">
        <f>Rekapitulácia!F9</f>
        <v>0</v>
      </c>
    </row>
    <row r="17" spans="1:10" ht="18" customHeight="1">
      <c r="A17" s="11"/>
      <c r="B17" s="58">
        <v>2</v>
      </c>
      <c r="C17" s="62" t="s">
        <v>27</v>
      </c>
      <c r="D17" s="69">
        <f>'Kryci_list 14244'!D17+'Kryci_list 14247'!D17</f>
        <v>0</v>
      </c>
      <c r="E17" s="67">
        <f>'Kryci_list 14244'!E17+'Kryci_list 14247'!E17</f>
        <v>0</v>
      </c>
      <c r="F17" s="72">
        <f>'Kryci_list 14244'!F17+'Kryci_list 14247'!F17</f>
        <v>0</v>
      </c>
      <c r="G17" s="52">
        <v>7</v>
      </c>
      <c r="H17" s="107" t="s">
        <v>33</v>
      </c>
      <c r="I17" s="120"/>
      <c r="J17" s="118">
        <f>Rekapitulácia!E9</f>
        <v>0</v>
      </c>
    </row>
    <row r="18" spans="1:10" ht="18" customHeight="1">
      <c r="A18" s="11"/>
      <c r="B18" s="59">
        <v>3</v>
      </c>
      <c r="C18" s="63" t="s">
        <v>28</v>
      </c>
      <c r="D18" s="70">
        <f>'Kryci_list 14244'!D18+'Kryci_list 14247'!D18</f>
        <v>0</v>
      </c>
      <c r="E18" s="68">
        <f>'Kryci_list 14244'!E18+'Kryci_list 14247'!E18</f>
        <v>0</v>
      </c>
      <c r="F18" s="73">
        <f>'Kryci_list 14244'!F18+'Kryci_list 14247'!F18</f>
        <v>0</v>
      </c>
      <c r="G18" s="52">
        <v>8</v>
      </c>
      <c r="H18" s="107" t="s">
        <v>34</v>
      </c>
      <c r="I18" s="120"/>
      <c r="J18" s="118">
        <f>Rekapitulácia!D9</f>
        <v>0</v>
      </c>
    </row>
    <row r="19" spans="1:10" ht="18" customHeight="1">
      <c r="A19" s="11"/>
      <c r="B19" s="59">
        <v>4</v>
      </c>
      <c r="C19" s="64"/>
      <c r="D19" s="70"/>
      <c r="E19" s="68"/>
      <c r="F19" s="73"/>
      <c r="G19" s="52">
        <v>9</v>
      </c>
      <c r="H19" s="116"/>
      <c r="I19" s="120"/>
      <c r="J19" s="119"/>
    </row>
    <row r="20" spans="1:10" ht="18" customHeight="1" thickBot="1">
      <c r="A20" s="11"/>
      <c r="B20" s="59">
        <v>5</v>
      </c>
      <c r="C20" s="65" t="s">
        <v>29</v>
      </c>
      <c r="D20" s="71"/>
      <c r="E20" s="91"/>
      <c r="F20" s="98">
        <f>SUM(F16:F19)</f>
        <v>0</v>
      </c>
      <c r="G20" s="52">
        <v>10</v>
      </c>
      <c r="H20" s="107" t="s">
        <v>29</v>
      </c>
      <c r="I20" s="122"/>
      <c r="J20" s="90">
        <f>SUM(J16:J19)</f>
        <v>0</v>
      </c>
    </row>
    <row r="21" spans="1:10" ht="18" customHeight="1" thickTop="1">
      <c r="A21" s="11"/>
      <c r="B21" s="56" t="s">
        <v>42</v>
      </c>
      <c r="C21" s="60" t="s">
        <v>6</v>
      </c>
      <c r="D21" s="66"/>
      <c r="E21" s="18"/>
      <c r="F21" s="89"/>
      <c r="G21" s="56" t="s">
        <v>48</v>
      </c>
      <c r="H21" s="53" t="s">
        <v>6</v>
      </c>
      <c r="I21" s="28"/>
      <c r="J21" s="123"/>
    </row>
    <row r="22" spans="1:10" ht="18" customHeight="1">
      <c r="A22" s="11"/>
      <c r="B22" s="51">
        <v>11</v>
      </c>
      <c r="C22" s="54" t="s">
        <v>43</v>
      </c>
      <c r="D22" s="78"/>
      <c r="E22" s="81"/>
      <c r="F22" s="72">
        <f>'Kryci_list 14244'!F22+'Kryci_list 14247'!F22</f>
        <v>0</v>
      </c>
      <c r="G22" s="51">
        <v>16</v>
      </c>
      <c r="H22" s="106" t="s">
        <v>49</v>
      </c>
      <c r="I22" s="120"/>
      <c r="J22" s="117">
        <f>'Kryci_list 14244'!J22+'Kryci_list 14247'!J22</f>
        <v>0</v>
      </c>
    </row>
    <row r="23" spans="1:10" ht="18" customHeight="1">
      <c r="A23" s="11"/>
      <c r="B23" s="52">
        <v>12</v>
      </c>
      <c r="C23" s="55" t="s">
        <v>44</v>
      </c>
      <c r="D23" s="57"/>
      <c r="E23" s="81"/>
      <c r="F23" s="73">
        <f>'Kryci_list 14244'!F23+'Kryci_list 14247'!F23</f>
        <v>0</v>
      </c>
      <c r="G23" s="52">
        <v>17</v>
      </c>
      <c r="H23" s="107" t="s">
        <v>50</v>
      </c>
      <c r="I23" s="120"/>
      <c r="J23" s="118">
        <f>'Kryci_list 14244'!J23+'Kryci_list 14247'!J23</f>
        <v>0</v>
      </c>
    </row>
    <row r="24" spans="1:10" ht="18" customHeight="1">
      <c r="A24" s="11"/>
      <c r="B24" s="52">
        <v>13</v>
      </c>
      <c r="C24" s="55" t="s">
        <v>45</v>
      </c>
      <c r="D24" s="57"/>
      <c r="E24" s="81"/>
      <c r="F24" s="73">
        <f>'Kryci_list 14244'!F24+'Kryci_list 14247'!F24</f>
        <v>0</v>
      </c>
      <c r="G24" s="52">
        <v>18</v>
      </c>
      <c r="H24" s="107" t="s">
        <v>51</v>
      </c>
      <c r="I24" s="120"/>
      <c r="J24" s="118">
        <f>'Kryci_list 14244'!J24+'Kryci_list 14247'!J24</f>
        <v>0</v>
      </c>
    </row>
    <row r="25" spans="1:10" ht="18" customHeight="1">
      <c r="A25" s="11"/>
      <c r="B25" s="52">
        <v>14</v>
      </c>
      <c r="C25" s="19"/>
      <c r="D25" s="57"/>
      <c r="E25" s="81"/>
      <c r="F25" s="79"/>
      <c r="G25" s="52">
        <v>19</v>
      </c>
      <c r="H25" s="116"/>
      <c r="I25" s="120"/>
      <c r="J25" s="118"/>
    </row>
    <row r="26" spans="1:10" ht="18" customHeight="1" thickBot="1">
      <c r="A26" s="11"/>
      <c r="B26" s="52">
        <v>15</v>
      </c>
      <c r="C26" s="55"/>
      <c r="D26" s="57"/>
      <c r="E26" s="57"/>
      <c r="F26" s="99"/>
      <c r="G26" s="52">
        <v>20</v>
      </c>
      <c r="H26" s="107" t="s">
        <v>29</v>
      </c>
      <c r="I26" s="122"/>
      <c r="J26" s="90">
        <f>SUM(J22:J25)+SUM(F22:F25)</f>
        <v>0</v>
      </c>
    </row>
    <row r="27" spans="1:10" ht="18" customHeight="1" thickTop="1">
      <c r="A27" s="11"/>
      <c r="B27" s="92"/>
      <c r="C27" s="134" t="s">
        <v>57</v>
      </c>
      <c r="D27" s="127"/>
      <c r="E27" s="93"/>
      <c r="F27" s="29"/>
      <c r="G27" s="100" t="s">
        <v>35</v>
      </c>
      <c r="H27" s="95" t="s">
        <v>36</v>
      </c>
      <c r="I27" s="28"/>
      <c r="J27" s="31"/>
    </row>
    <row r="28" spans="1:10" ht="18" customHeight="1">
      <c r="A28" s="11"/>
      <c r="B28" s="25"/>
      <c r="C28" s="125"/>
      <c r="D28" s="128"/>
      <c r="E28" s="21"/>
      <c r="F28" s="11"/>
      <c r="G28" s="101">
        <v>21</v>
      </c>
      <c r="H28" s="105" t="s">
        <v>37</v>
      </c>
      <c r="I28" s="113"/>
      <c r="J28" s="109">
        <f>F20+J20+F26+J26</f>
        <v>0</v>
      </c>
    </row>
    <row r="29" spans="1:10" ht="18" customHeight="1">
      <c r="A29" s="11"/>
      <c r="B29" s="74"/>
      <c r="C29" s="126"/>
      <c r="D29" s="129"/>
      <c r="E29" s="21"/>
      <c r="F29" s="11"/>
      <c r="G29" s="51">
        <v>22</v>
      </c>
      <c r="H29" s="106" t="s">
        <v>38</v>
      </c>
      <c r="I29" s="114">
        <f>Rekapitulácia!B10</f>
        <v>0</v>
      </c>
      <c r="J29" s="110">
        <f>ROUND(((ROUND(I29,2)*20)/100),2)*1</f>
        <v>0</v>
      </c>
    </row>
    <row r="30" spans="1:10" ht="18" customHeight="1">
      <c r="A30" s="11"/>
      <c r="B30" s="22"/>
      <c r="C30" s="116"/>
      <c r="D30" s="120"/>
      <c r="E30" s="21"/>
      <c r="F30" s="11"/>
      <c r="G30" s="52">
        <v>23</v>
      </c>
      <c r="H30" s="107" t="s">
        <v>39</v>
      </c>
      <c r="I30" s="80">
        <f>Rekapitulácia!B11</f>
        <v>0</v>
      </c>
      <c r="J30" s="111">
        <f>ROUND(((ROUND(I30,2)*0)/100),2)</f>
        <v>0</v>
      </c>
    </row>
    <row r="31" spans="1:10" ht="18" customHeight="1">
      <c r="A31" s="11"/>
      <c r="B31" s="23"/>
      <c r="C31" s="130"/>
      <c r="D31" s="131"/>
      <c r="E31" s="21"/>
      <c r="F31" s="11"/>
      <c r="G31" s="52">
        <v>24</v>
      </c>
      <c r="H31" s="107" t="s">
        <v>40</v>
      </c>
      <c r="I31" s="27"/>
      <c r="J31" s="194">
        <f>SUM(J28:J30)</f>
        <v>0</v>
      </c>
    </row>
    <row r="32" spans="1:10" ht="18" customHeight="1" thickBot="1">
      <c r="A32" s="11"/>
      <c r="B32" s="40"/>
      <c r="C32" s="108"/>
      <c r="D32" s="115"/>
      <c r="E32" s="75"/>
      <c r="F32" s="76"/>
      <c r="G32" s="190" t="s">
        <v>41</v>
      </c>
      <c r="H32" s="191"/>
      <c r="I32" s="192"/>
      <c r="J32" s="193"/>
    </row>
    <row r="33" spans="1:10" ht="18" customHeight="1" thickTop="1">
      <c r="A33" s="11"/>
      <c r="B33" s="92"/>
      <c r="C33" s="93"/>
      <c r="D33" s="132" t="s">
        <v>55</v>
      </c>
      <c r="E33" s="15"/>
      <c r="F33" s="15"/>
      <c r="G33" s="14"/>
      <c r="H33" s="132" t="s">
        <v>56</v>
      </c>
      <c r="I33" s="29"/>
      <c r="J33" s="32"/>
    </row>
    <row r="34" spans="1:10" ht="18" customHeight="1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topLeftCell="A4" workbookViewId="0">
      <selection activeCell="J5" sqref="J5"/>
    </sheetView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216" t="s">
        <v>368</v>
      </c>
      <c r="C2" s="207"/>
      <c r="D2" s="207"/>
      <c r="E2" s="207"/>
      <c r="F2" s="207"/>
      <c r="G2" s="207"/>
      <c r="H2" s="207"/>
      <c r="I2" s="207"/>
      <c r="J2" s="208"/>
    </row>
    <row r="3" spans="1:23" ht="18" customHeight="1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215">
        <v>43697</v>
      </c>
    </row>
    <row r="6" spans="1:23" ht="20.100000000000001" customHeight="1" thickTop="1">
      <c r="A6" s="11"/>
      <c r="B6" s="201" t="s">
        <v>20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>
      <c r="A7" s="11"/>
      <c r="B7" s="48" t="s">
        <v>23</v>
      </c>
      <c r="C7" s="41"/>
      <c r="D7" s="17"/>
      <c r="E7" s="17"/>
      <c r="F7" s="17"/>
      <c r="G7" s="49" t="s">
        <v>24</v>
      </c>
      <c r="H7" s="17"/>
      <c r="I7" s="28"/>
      <c r="J7" s="42"/>
    </row>
    <row r="8" spans="1:23" ht="20.100000000000001" customHeight="1">
      <c r="A8" s="11"/>
      <c r="B8" s="204" t="s">
        <v>21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>
      <c r="A9" s="11"/>
      <c r="B9" s="38" t="s">
        <v>23</v>
      </c>
      <c r="C9" s="19"/>
      <c r="D9" s="16"/>
      <c r="E9" s="16"/>
      <c r="F9" s="16"/>
      <c r="G9" s="39" t="s">
        <v>24</v>
      </c>
      <c r="H9" s="16"/>
      <c r="I9" s="27"/>
      <c r="J9" s="30"/>
    </row>
    <row r="10" spans="1:23" ht="20.100000000000001" customHeight="1">
      <c r="A10" s="11"/>
      <c r="B10" s="204" t="s">
        <v>22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>
      <c r="A11" s="11"/>
      <c r="B11" s="38" t="s">
        <v>23</v>
      </c>
      <c r="C11" s="19"/>
      <c r="D11" s="16"/>
      <c r="E11" s="16"/>
      <c r="F11" s="16"/>
      <c r="G11" s="39" t="s">
        <v>24</v>
      </c>
      <c r="H11" s="16"/>
      <c r="I11" s="27"/>
      <c r="J11" s="30"/>
    </row>
    <row r="12" spans="1:23" ht="18" customHeight="1" thickTop="1">
      <c r="A12" s="11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>
      <c r="A13" s="11"/>
      <c r="B13" s="40"/>
      <c r="C13" s="41"/>
      <c r="D13" s="17"/>
      <c r="E13" s="17"/>
      <c r="F13" s="17"/>
      <c r="G13" s="17"/>
      <c r="H13" s="17"/>
      <c r="I13" s="28"/>
      <c r="J13" s="42"/>
    </row>
    <row r="14" spans="1:23" ht="18" customHeight="1" thickBot="1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>
      <c r="A15" s="11"/>
      <c r="B15" s="82" t="s">
        <v>25</v>
      </c>
      <c r="C15" s="83" t="s">
        <v>5</v>
      </c>
      <c r="D15" s="83" t="s">
        <v>52</v>
      </c>
      <c r="E15" s="84" t="s">
        <v>53</v>
      </c>
      <c r="F15" s="96" t="s">
        <v>54</v>
      </c>
      <c r="G15" s="50" t="s">
        <v>30</v>
      </c>
      <c r="H15" s="53" t="s">
        <v>31</v>
      </c>
      <c r="I15" s="26"/>
      <c r="J15" s="47"/>
    </row>
    <row r="16" spans="1:23" ht="18" customHeight="1">
      <c r="A16" s="11"/>
      <c r="B16" s="85">
        <v>1</v>
      </c>
      <c r="C16" s="86" t="s">
        <v>26</v>
      </c>
      <c r="D16" s="87">
        <f>'Rekap 14244'!B14</f>
        <v>0</v>
      </c>
      <c r="E16" s="88">
        <f>'Rekap 14244'!C14</f>
        <v>0</v>
      </c>
      <c r="F16" s="97">
        <f>'Rekap 14244'!D14</f>
        <v>0</v>
      </c>
      <c r="G16" s="51">
        <v>6</v>
      </c>
      <c r="H16" s="106" t="s">
        <v>32</v>
      </c>
      <c r="I16" s="120"/>
      <c r="J16" s="117">
        <v>0</v>
      </c>
    </row>
    <row r="17" spans="1:26" ht="18" customHeight="1">
      <c r="A17" s="11"/>
      <c r="B17" s="58">
        <v>2</v>
      </c>
      <c r="C17" s="62" t="s">
        <v>27</v>
      </c>
      <c r="D17" s="69">
        <f>'Rekap 14244'!B26</f>
        <v>0</v>
      </c>
      <c r="E17" s="67">
        <f>'Rekap 14244'!C26</f>
        <v>0</v>
      </c>
      <c r="F17" s="72">
        <f>'Rekap 14244'!D26</f>
        <v>0</v>
      </c>
      <c r="G17" s="52">
        <v>7</v>
      </c>
      <c r="H17" s="107" t="s">
        <v>33</v>
      </c>
      <c r="I17" s="120"/>
      <c r="J17" s="118">
        <f>'SO 14244'!Z113</f>
        <v>0</v>
      </c>
    </row>
    <row r="18" spans="1:26" ht="18" customHeight="1">
      <c r="A18" s="11"/>
      <c r="B18" s="59">
        <v>3</v>
      </c>
      <c r="C18" s="63" t="s">
        <v>28</v>
      </c>
      <c r="D18" s="70"/>
      <c r="E18" s="68"/>
      <c r="F18" s="73"/>
      <c r="G18" s="52">
        <v>8</v>
      </c>
      <c r="H18" s="107" t="s">
        <v>34</v>
      </c>
      <c r="I18" s="120"/>
      <c r="J18" s="118">
        <v>0</v>
      </c>
    </row>
    <row r="19" spans="1:26" ht="18" customHeight="1">
      <c r="A19" s="11"/>
      <c r="B19" s="59">
        <v>4</v>
      </c>
      <c r="C19" s="64"/>
      <c r="D19" s="70"/>
      <c r="E19" s="68"/>
      <c r="F19" s="73"/>
      <c r="G19" s="52">
        <v>9</v>
      </c>
      <c r="H19" s="116"/>
      <c r="I19" s="120"/>
      <c r="J19" s="119"/>
    </row>
    <row r="20" spans="1:26" ht="18" customHeight="1" thickBot="1">
      <c r="A20" s="11"/>
      <c r="B20" s="59">
        <v>5</v>
      </c>
      <c r="C20" s="65" t="s">
        <v>29</v>
      </c>
      <c r="D20" s="71"/>
      <c r="E20" s="91"/>
      <c r="F20" s="98">
        <f>SUM(F16:F19)</f>
        <v>0</v>
      </c>
      <c r="G20" s="52">
        <v>10</v>
      </c>
      <c r="H20" s="107" t="s">
        <v>29</v>
      </c>
      <c r="I20" s="122"/>
      <c r="J20" s="90">
        <f>SUM(J16:J19)</f>
        <v>0</v>
      </c>
    </row>
    <row r="21" spans="1:26" ht="18" customHeight="1" thickTop="1">
      <c r="A21" s="11"/>
      <c r="B21" s="56" t="s">
        <v>42</v>
      </c>
      <c r="C21" s="60" t="s">
        <v>6</v>
      </c>
      <c r="D21" s="66"/>
      <c r="E21" s="18"/>
      <c r="F21" s="89"/>
      <c r="G21" s="56" t="s">
        <v>48</v>
      </c>
      <c r="H21" s="53" t="s">
        <v>6</v>
      </c>
      <c r="I21" s="28"/>
      <c r="J21" s="123"/>
    </row>
    <row r="22" spans="1:26" ht="18" customHeight="1">
      <c r="A22" s="11"/>
      <c r="B22" s="51">
        <v>11</v>
      </c>
      <c r="C22" s="54" t="s">
        <v>43</v>
      </c>
      <c r="D22" s="78"/>
      <c r="E22" s="80" t="s">
        <v>46</v>
      </c>
      <c r="F22" s="72">
        <f>((F16*U22*0)+(F17*V22*0)+(F18*W22*0))/100</f>
        <v>0</v>
      </c>
      <c r="G22" s="51">
        <v>16</v>
      </c>
      <c r="H22" s="106" t="s">
        <v>49</v>
      </c>
      <c r="I22" s="121" t="s">
        <v>46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52">
        <v>12</v>
      </c>
      <c r="C23" s="55" t="s">
        <v>44</v>
      </c>
      <c r="D23" s="57"/>
      <c r="E23" s="80" t="s">
        <v>47</v>
      </c>
      <c r="F23" s="73">
        <f>((F16*U23*0)+(F17*V23*0)+(F18*W23*0))/100</f>
        <v>0</v>
      </c>
      <c r="G23" s="52">
        <v>17</v>
      </c>
      <c r="H23" s="107" t="s">
        <v>50</v>
      </c>
      <c r="I23" s="121" t="s">
        <v>46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52">
        <v>13</v>
      </c>
      <c r="C24" s="55" t="s">
        <v>45</v>
      </c>
      <c r="D24" s="57"/>
      <c r="E24" s="80" t="s">
        <v>46</v>
      </c>
      <c r="F24" s="73">
        <f>((F16*U24*0)+(F17*V24*0)+(F18*W24*0))/100</f>
        <v>0</v>
      </c>
      <c r="G24" s="52">
        <v>18</v>
      </c>
      <c r="H24" s="107" t="s">
        <v>51</v>
      </c>
      <c r="I24" s="121" t="s">
        <v>47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1"/>
      <c r="B25" s="52">
        <v>14</v>
      </c>
      <c r="C25" s="19"/>
      <c r="D25" s="57"/>
      <c r="E25" s="81"/>
      <c r="F25" s="79"/>
      <c r="G25" s="52">
        <v>19</v>
      </c>
      <c r="H25" s="116"/>
      <c r="I25" s="120"/>
      <c r="J25" s="119"/>
    </row>
    <row r="26" spans="1:26" ht="18" customHeight="1" thickBot="1">
      <c r="A26" s="11"/>
      <c r="B26" s="52">
        <v>15</v>
      </c>
      <c r="C26" s="55"/>
      <c r="D26" s="57"/>
      <c r="E26" s="57"/>
      <c r="F26" s="99"/>
      <c r="G26" s="52">
        <v>20</v>
      </c>
      <c r="H26" s="107" t="s">
        <v>29</v>
      </c>
      <c r="I26" s="122"/>
      <c r="J26" s="90">
        <f>SUM(J22:J25)+SUM(F22:F25)</f>
        <v>0</v>
      </c>
    </row>
    <row r="27" spans="1:26" ht="18" customHeight="1" thickTop="1">
      <c r="A27" s="11"/>
      <c r="B27" s="92"/>
      <c r="C27" s="134" t="s">
        <v>57</v>
      </c>
      <c r="D27" s="127"/>
      <c r="E27" s="93"/>
      <c r="F27" s="29"/>
      <c r="G27" s="100" t="s">
        <v>35</v>
      </c>
      <c r="H27" s="95" t="s">
        <v>36</v>
      </c>
      <c r="I27" s="28"/>
      <c r="J27" s="31"/>
    </row>
    <row r="28" spans="1:26" ht="18" customHeight="1">
      <c r="A28" s="11"/>
      <c r="B28" s="25"/>
      <c r="C28" s="125"/>
      <c r="D28" s="128"/>
      <c r="E28" s="21"/>
      <c r="F28" s="11"/>
      <c r="G28" s="101">
        <v>21</v>
      </c>
      <c r="H28" s="105" t="s">
        <v>37</v>
      </c>
      <c r="I28" s="113"/>
      <c r="J28" s="109">
        <f>F20+J20+F26+J26</f>
        <v>0</v>
      </c>
    </row>
    <row r="29" spans="1:26" ht="18" customHeight="1">
      <c r="A29" s="11"/>
      <c r="B29" s="74"/>
      <c r="C29" s="126"/>
      <c r="D29" s="129"/>
      <c r="E29" s="21"/>
      <c r="F29" s="11"/>
      <c r="G29" s="51">
        <v>22</v>
      </c>
      <c r="H29" s="106" t="s">
        <v>38</v>
      </c>
      <c r="I29" s="114">
        <f>J28-SUM('SO 14244'!K9:'SO 14244'!K112)</f>
        <v>0</v>
      </c>
      <c r="J29" s="110">
        <f>ROUND(((ROUND(I29,2)*20)*1/100),2)</f>
        <v>0</v>
      </c>
    </row>
    <row r="30" spans="1:26" ht="18" customHeight="1">
      <c r="A30" s="11"/>
      <c r="B30" s="22"/>
      <c r="C30" s="116"/>
      <c r="D30" s="120"/>
      <c r="E30" s="21"/>
      <c r="F30" s="11"/>
      <c r="G30" s="52">
        <v>23</v>
      </c>
      <c r="H30" s="107" t="s">
        <v>39</v>
      </c>
      <c r="I30" s="80">
        <f>SUM('SO 14244'!K9:'SO 14244'!K112)</f>
        <v>0</v>
      </c>
      <c r="J30" s="111">
        <f>ROUND(((ROUND(I30,2)*0)/100),2)</f>
        <v>0</v>
      </c>
    </row>
    <row r="31" spans="1:26" ht="18" customHeight="1">
      <c r="A31" s="11"/>
      <c r="B31" s="23"/>
      <c r="C31" s="130"/>
      <c r="D31" s="131"/>
      <c r="E31" s="21"/>
      <c r="F31" s="11"/>
      <c r="G31" s="101">
        <v>24</v>
      </c>
      <c r="H31" s="105" t="s">
        <v>40</v>
      </c>
      <c r="I31" s="104"/>
      <c r="J31" s="124">
        <f>SUM(J28:J30)</f>
        <v>0</v>
      </c>
    </row>
    <row r="32" spans="1:26" ht="18" customHeight="1" thickBot="1">
      <c r="A32" s="11"/>
      <c r="B32" s="40"/>
      <c r="C32" s="108"/>
      <c r="D32" s="115"/>
      <c r="E32" s="75"/>
      <c r="F32" s="76"/>
      <c r="G32" s="51" t="s">
        <v>41</v>
      </c>
      <c r="H32" s="108"/>
      <c r="I32" s="115"/>
      <c r="J32" s="112"/>
    </row>
    <row r="33" spans="1:10" ht="18" customHeight="1" thickTop="1">
      <c r="A33" s="11"/>
      <c r="B33" s="92"/>
      <c r="C33" s="93"/>
      <c r="D33" s="132" t="s">
        <v>55</v>
      </c>
      <c r="E33" s="15"/>
      <c r="F33" s="94"/>
      <c r="G33" s="102">
        <v>26</v>
      </c>
      <c r="H33" s="133" t="s">
        <v>56</v>
      </c>
      <c r="I33" s="29"/>
      <c r="J33" s="103"/>
    </row>
    <row r="34" spans="1:10" ht="18" customHeight="1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workbookViewId="0">
      <selection activeCell="E3" sqref="E3"/>
    </sheetView>
  </sheetViews>
  <sheetFormatPr defaultColWidth="0" defaultRowHeight="1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>
      <c r="A1" s="209" t="s">
        <v>20</v>
      </c>
      <c r="B1" s="210"/>
      <c r="C1" s="210"/>
      <c r="D1" s="211"/>
      <c r="E1" s="137" t="s">
        <v>18</v>
      </c>
      <c r="F1" s="136"/>
      <c r="W1">
        <v>30.126000000000001</v>
      </c>
    </row>
    <row r="2" spans="1:26" ht="20.100000000000001" customHeight="1">
      <c r="A2" s="209" t="s">
        <v>21</v>
      </c>
      <c r="B2" s="210"/>
      <c r="C2" s="210"/>
      <c r="D2" s="211"/>
      <c r="E2" s="137" t="s">
        <v>16</v>
      </c>
      <c r="F2" s="136"/>
    </row>
    <row r="3" spans="1:26" ht="20.100000000000001" customHeight="1">
      <c r="A3" s="209" t="s">
        <v>22</v>
      </c>
      <c r="B3" s="210"/>
      <c r="C3" s="210"/>
      <c r="D3" s="211"/>
      <c r="E3" s="137" t="s">
        <v>369</v>
      </c>
      <c r="F3" s="136"/>
    </row>
    <row r="4" spans="1:26">
      <c r="A4" s="138" t="s">
        <v>368</v>
      </c>
      <c r="B4" s="135"/>
      <c r="C4" s="135"/>
      <c r="D4" s="135"/>
      <c r="E4" s="135"/>
      <c r="F4" s="135"/>
    </row>
    <row r="5" spans="1:26">
      <c r="A5" s="138" t="s">
        <v>15</v>
      </c>
      <c r="B5" s="135"/>
      <c r="C5" s="135"/>
      <c r="D5" s="135"/>
      <c r="E5" s="135"/>
      <c r="F5" s="135"/>
    </row>
    <row r="6" spans="1:26">
      <c r="A6" s="135"/>
      <c r="B6" s="135"/>
      <c r="C6" s="135"/>
      <c r="D6" s="135"/>
      <c r="E6" s="135"/>
      <c r="F6" s="135"/>
    </row>
    <row r="7" spans="1:26">
      <c r="A7" s="135"/>
      <c r="B7" s="135"/>
      <c r="C7" s="135"/>
      <c r="D7" s="135"/>
      <c r="E7" s="135"/>
      <c r="F7" s="135"/>
    </row>
    <row r="8" spans="1:26">
      <c r="A8" s="139" t="s">
        <v>61</v>
      </c>
      <c r="B8" s="135"/>
      <c r="C8" s="135"/>
      <c r="D8" s="135"/>
      <c r="E8" s="135"/>
      <c r="F8" s="135"/>
    </row>
    <row r="9" spans="1:26">
      <c r="A9" s="140" t="s">
        <v>58</v>
      </c>
      <c r="B9" s="140" t="s">
        <v>52</v>
      </c>
      <c r="C9" s="140" t="s">
        <v>53</v>
      </c>
      <c r="D9" s="140" t="s">
        <v>29</v>
      </c>
      <c r="E9" s="140" t="s">
        <v>59</v>
      </c>
      <c r="F9" s="140" t="s">
        <v>60</v>
      </c>
    </row>
    <row r="10" spans="1:26">
      <c r="A10" s="147" t="s">
        <v>62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>
      <c r="A11" s="149" t="s">
        <v>63</v>
      </c>
      <c r="B11" s="150">
        <f>'SO 14244'!L18</f>
        <v>0</v>
      </c>
      <c r="C11" s="150">
        <f>'SO 14244'!M18</f>
        <v>0</v>
      </c>
      <c r="D11" s="150">
        <f>'SO 14244'!I18</f>
        <v>0</v>
      </c>
      <c r="E11" s="151">
        <f>'SO 14244'!P18</f>
        <v>2.8</v>
      </c>
      <c r="F11" s="151">
        <f>'SO 14244'!S18</f>
        <v>14.37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>
      <c r="A12" s="149" t="s">
        <v>64</v>
      </c>
      <c r="B12" s="150">
        <f>'SO 14244'!L31</f>
        <v>0</v>
      </c>
      <c r="C12" s="150">
        <f>'SO 14244'!M31</f>
        <v>0</v>
      </c>
      <c r="D12" s="150">
        <f>'SO 14244'!I31</f>
        <v>0</v>
      </c>
      <c r="E12" s="151">
        <f>'SO 14244'!P31</f>
        <v>0.21</v>
      </c>
      <c r="F12" s="151">
        <f>'SO 14244'!S31</f>
        <v>10.72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>
      <c r="A13" s="149" t="s">
        <v>65</v>
      </c>
      <c r="B13" s="150">
        <f>'SO 14244'!L45</f>
        <v>0</v>
      </c>
      <c r="C13" s="150">
        <f>'SO 14244'!M45</f>
        <v>0</v>
      </c>
      <c r="D13" s="150">
        <f>'SO 14244'!I45</f>
        <v>0</v>
      </c>
      <c r="E13" s="151">
        <f>'SO 14244'!P45</f>
        <v>0</v>
      </c>
      <c r="F13" s="151">
        <f>'SO 14244'!S45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>
      <c r="A14" s="2" t="s">
        <v>62</v>
      </c>
      <c r="B14" s="152">
        <f>'SO 14244'!L47</f>
        <v>0</v>
      </c>
      <c r="C14" s="152">
        <f>'SO 14244'!M47</f>
        <v>0</v>
      </c>
      <c r="D14" s="152">
        <f>'SO 14244'!I47</f>
        <v>0</v>
      </c>
      <c r="E14" s="153">
        <f>'SO 14244'!P47</f>
        <v>3.01</v>
      </c>
      <c r="F14" s="153">
        <f>'SO 14244'!S47</f>
        <v>25.09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>
      <c r="A15" s="1"/>
      <c r="B15" s="142"/>
      <c r="C15" s="142"/>
      <c r="D15" s="142"/>
      <c r="E15" s="141"/>
      <c r="F15" s="141"/>
    </row>
    <row r="16" spans="1:26">
      <c r="A16" s="2" t="s">
        <v>66</v>
      </c>
      <c r="B16" s="152"/>
      <c r="C16" s="150"/>
      <c r="D16" s="150"/>
      <c r="E16" s="151"/>
      <c r="F16" s="151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>
      <c r="A17" s="149" t="s">
        <v>67</v>
      </c>
      <c r="B17" s="150">
        <f>'SO 14244'!L59</f>
        <v>0</v>
      </c>
      <c r="C17" s="150">
        <f>'SO 14244'!M59</f>
        <v>0</v>
      </c>
      <c r="D17" s="150">
        <f>'SO 14244'!I59</f>
        <v>0</v>
      </c>
      <c r="E17" s="151">
        <f>'SO 14244'!P59</f>
        <v>0</v>
      </c>
      <c r="F17" s="151">
        <f>'SO 14244'!S59</f>
        <v>0.01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>
      <c r="A18" s="149" t="s">
        <v>68</v>
      </c>
      <c r="B18" s="150">
        <f>'SO 14244'!L64</f>
        <v>0</v>
      </c>
      <c r="C18" s="150">
        <f>'SO 14244'!M64</f>
        <v>0</v>
      </c>
      <c r="D18" s="150">
        <f>'SO 14244'!I64</f>
        <v>0</v>
      </c>
      <c r="E18" s="151">
        <f>'SO 14244'!P64</f>
        <v>0.03</v>
      </c>
      <c r="F18" s="151">
        <f>'SO 14244'!S64</f>
        <v>0.97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>
      <c r="A19" s="149" t="s">
        <v>69</v>
      </c>
      <c r="B19" s="150">
        <f>'SO 14244'!L69</f>
        <v>0</v>
      </c>
      <c r="C19" s="150">
        <f>'SO 14244'!M69</f>
        <v>0</v>
      </c>
      <c r="D19" s="150">
        <f>'SO 14244'!I69</f>
        <v>0</v>
      </c>
      <c r="E19" s="151">
        <f>'SO 14244'!P69</f>
        <v>0</v>
      </c>
      <c r="F19" s="151">
        <f>'SO 14244'!S69</f>
        <v>0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>
      <c r="A20" s="149" t="s">
        <v>70</v>
      </c>
      <c r="B20" s="150">
        <f>'SO 14244'!L75</f>
        <v>0</v>
      </c>
      <c r="C20" s="150">
        <f>'SO 14244'!M75</f>
        <v>0</v>
      </c>
      <c r="D20" s="150">
        <f>'SO 14244'!I75</f>
        <v>0</v>
      </c>
      <c r="E20" s="151">
        <f>'SO 14244'!P75</f>
        <v>0.04</v>
      </c>
      <c r="F20" s="151">
        <f>'SO 14244'!S75</f>
        <v>0.11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>
      <c r="A21" s="149" t="s">
        <v>71</v>
      </c>
      <c r="B21" s="150">
        <f>'SO 14244'!L83</f>
        <v>0</v>
      </c>
      <c r="C21" s="150">
        <f>'SO 14244'!M83</f>
        <v>0</v>
      </c>
      <c r="D21" s="150">
        <f>'SO 14244'!I83</f>
        <v>0</v>
      </c>
      <c r="E21" s="151">
        <f>'SO 14244'!P83</f>
        <v>0</v>
      </c>
      <c r="F21" s="151">
        <f>'SO 14244'!S83</f>
        <v>0.15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>
      <c r="A22" s="149" t="s">
        <v>72</v>
      </c>
      <c r="B22" s="150">
        <f>'SO 14244'!L91</f>
        <v>0</v>
      </c>
      <c r="C22" s="150">
        <f>'SO 14244'!M91</f>
        <v>0</v>
      </c>
      <c r="D22" s="150">
        <f>'SO 14244'!I91</f>
        <v>0</v>
      </c>
      <c r="E22" s="151">
        <f>'SO 14244'!P91</f>
        <v>0.02</v>
      </c>
      <c r="F22" s="151">
        <f>'SO 14244'!S91</f>
        <v>0.51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>
      <c r="A23" s="149" t="s">
        <v>73</v>
      </c>
      <c r="B23" s="150">
        <f>'SO 14244'!L97</f>
        <v>0</v>
      </c>
      <c r="C23" s="150">
        <f>'SO 14244'!M97</f>
        <v>0</v>
      </c>
      <c r="D23" s="150">
        <f>'SO 14244'!I97</f>
        <v>0</v>
      </c>
      <c r="E23" s="151">
        <f>'SO 14244'!P97</f>
        <v>0</v>
      </c>
      <c r="F23" s="151">
        <f>'SO 14244'!S97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>
      <c r="A24" s="149" t="s">
        <v>74</v>
      </c>
      <c r="B24" s="150">
        <f>'SO 14244'!L102</f>
        <v>0</v>
      </c>
      <c r="C24" s="150">
        <f>'SO 14244'!M102</f>
        <v>0</v>
      </c>
      <c r="D24" s="150">
        <f>'SO 14244'!I102</f>
        <v>0</v>
      </c>
      <c r="E24" s="151">
        <f>'SO 14244'!P102</f>
        <v>0.02</v>
      </c>
      <c r="F24" s="151">
        <f>'SO 14244'!S102</f>
        <v>0.49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>
      <c r="A25" s="149" t="s">
        <v>75</v>
      </c>
      <c r="B25" s="150">
        <f>'SO 14244'!L110</f>
        <v>0</v>
      </c>
      <c r="C25" s="150">
        <f>'SO 14244'!M110</f>
        <v>0</v>
      </c>
      <c r="D25" s="150">
        <f>'SO 14244'!I110</f>
        <v>0</v>
      </c>
      <c r="E25" s="151">
        <f>'SO 14244'!P110</f>
        <v>0</v>
      </c>
      <c r="F25" s="151">
        <f>'SO 14244'!S110</f>
        <v>0.11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>
      <c r="A26" s="2" t="s">
        <v>66</v>
      </c>
      <c r="B26" s="152">
        <f>'SO 14244'!L112</f>
        <v>0</v>
      </c>
      <c r="C26" s="152">
        <f>'SO 14244'!M112</f>
        <v>0</v>
      </c>
      <c r="D26" s="152">
        <f>'SO 14244'!I112</f>
        <v>0</v>
      </c>
      <c r="E26" s="153">
        <f>'SO 14244'!S112</f>
        <v>2.35</v>
      </c>
      <c r="F26" s="153">
        <f>'SO 14244'!V112</f>
        <v>0.05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</row>
    <row r="27" spans="1:26">
      <c r="A27" s="1"/>
      <c r="B27" s="142"/>
      <c r="C27" s="142"/>
      <c r="D27" s="142"/>
      <c r="E27" s="141"/>
      <c r="F27" s="141"/>
    </row>
    <row r="28" spans="1:26">
      <c r="A28" s="2" t="s">
        <v>76</v>
      </c>
      <c r="B28" s="152">
        <f>'SO 14244'!L113</f>
        <v>0</v>
      </c>
      <c r="C28" s="152">
        <f>'SO 14244'!M113</f>
        <v>0</v>
      </c>
      <c r="D28" s="152">
        <f>'SO 14244'!I113</f>
        <v>0</v>
      </c>
      <c r="E28" s="153">
        <f>'SO 14244'!S113</f>
        <v>27.44</v>
      </c>
      <c r="F28" s="153">
        <f>'SO 14244'!V113</f>
        <v>3.59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</row>
    <row r="29" spans="1:26">
      <c r="A29" s="1"/>
      <c r="B29" s="142"/>
      <c r="C29" s="142"/>
      <c r="D29" s="142"/>
      <c r="E29" s="141"/>
      <c r="F29" s="141"/>
    </row>
    <row r="30" spans="1:26">
      <c r="A30" s="1"/>
      <c r="B30" s="142"/>
      <c r="C30" s="142"/>
      <c r="D30" s="142"/>
      <c r="E30" s="141"/>
      <c r="F30" s="141"/>
    </row>
    <row r="31" spans="1:26">
      <c r="A31" s="1"/>
      <c r="B31" s="142"/>
      <c r="C31" s="142"/>
      <c r="D31" s="142"/>
      <c r="E31" s="141"/>
      <c r="F31" s="141"/>
    </row>
    <row r="32" spans="1:26">
      <c r="A32" s="1"/>
      <c r="B32" s="142"/>
      <c r="C32" s="142"/>
      <c r="D32" s="142"/>
      <c r="E32" s="141"/>
      <c r="F32" s="141"/>
    </row>
    <row r="33" spans="1:6">
      <c r="A33" s="1"/>
      <c r="B33" s="142"/>
      <c r="C33" s="142"/>
      <c r="D33" s="142"/>
      <c r="E33" s="141"/>
      <c r="F33" s="141"/>
    </row>
    <row r="34" spans="1:6">
      <c r="A34" s="1"/>
      <c r="B34" s="142"/>
      <c r="C34" s="142"/>
      <c r="D34" s="142"/>
      <c r="E34" s="141"/>
      <c r="F34" s="141"/>
    </row>
    <row r="35" spans="1:6">
      <c r="A35" s="1"/>
      <c r="B35" s="142"/>
      <c r="C35" s="142"/>
      <c r="D35" s="142"/>
      <c r="E35" s="141"/>
      <c r="F35" s="141"/>
    </row>
    <row r="36" spans="1:6">
      <c r="A36" s="1"/>
      <c r="B36" s="142"/>
      <c r="C36" s="142"/>
      <c r="D36" s="142"/>
      <c r="E36" s="141"/>
      <c r="F36" s="141"/>
    </row>
    <row r="37" spans="1:6">
      <c r="A37" s="1"/>
      <c r="B37" s="142"/>
      <c r="C37" s="142"/>
      <c r="D37" s="142"/>
      <c r="E37" s="141"/>
      <c r="F37" s="141"/>
    </row>
    <row r="38" spans="1:6">
      <c r="A38" s="1"/>
      <c r="B38" s="142"/>
      <c r="C38" s="142"/>
      <c r="D38" s="142"/>
      <c r="E38" s="141"/>
      <c r="F38" s="141"/>
    </row>
    <row r="39" spans="1:6">
      <c r="A39" s="1"/>
      <c r="B39" s="142"/>
      <c r="C39" s="142"/>
      <c r="D39" s="142"/>
      <c r="E39" s="141"/>
      <c r="F39" s="141"/>
    </row>
    <row r="40" spans="1:6">
      <c r="A40" s="1"/>
      <c r="B40" s="142"/>
      <c r="C40" s="142"/>
      <c r="D40" s="142"/>
      <c r="E40" s="141"/>
      <c r="F40" s="141"/>
    </row>
    <row r="41" spans="1:6">
      <c r="A41" s="1"/>
      <c r="B41" s="142"/>
      <c r="C41" s="142"/>
      <c r="D41" s="142"/>
      <c r="E41" s="141"/>
      <c r="F41" s="141"/>
    </row>
    <row r="42" spans="1:6">
      <c r="A42" s="1"/>
      <c r="B42" s="142"/>
      <c r="C42" s="142"/>
      <c r="D42" s="142"/>
      <c r="E42" s="141"/>
      <c r="F42" s="141"/>
    </row>
    <row r="43" spans="1:6">
      <c r="A43" s="1"/>
      <c r="B43" s="142"/>
      <c r="C43" s="142"/>
      <c r="D43" s="142"/>
      <c r="E43" s="141"/>
      <c r="F43" s="141"/>
    </row>
    <row r="44" spans="1:6">
      <c r="A44" s="1"/>
      <c r="B44" s="142"/>
      <c r="C44" s="142"/>
      <c r="D44" s="142"/>
      <c r="E44" s="141"/>
      <c r="F44" s="141"/>
    </row>
    <row r="45" spans="1:6">
      <c r="A45" s="1"/>
      <c r="B45" s="142"/>
      <c r="C45" s="142"/>
      <c r="D45" s="142"/>
      <c r="E45" s="141"/>
      <c r="F45" s="141"/>
    </row>
    <row r="46" spans="1:6">
      <c r="A46" s="1"/>
      <c r="B46" s="142"/>
      <c r="C46" s="142"/>
      <c r="D46" s="142"/>
      <c r="E46" s="141"/>
      <c r="F46" s="141"/>
    </row>
    <row r="47" spans="1:6">
      <c r="A47" s="1"/>
      <c r="B47" s="142"/>
      <c r="C47" s="142"/>
      <c r="D47" s="142"/>
      <c r="E47" s="141"/>
      <c r="F47" s="141"/>
    </row>
    <row r="48" spans="1:6">
      <c r="A48" s="1"/>
      <c r="B48" s="142"/>
      <c r="C48" s="142"/>
      <c r="D48" s="142"/>
      <c r="E48" s="141"/>
      <c r="F48" s="141"/>
    </row>
    <row r="49" spans="1:6">
      <c r="A49" s="1"/>
      <c r="B49" s="142"/>
      <c r="C49" s="142"/>
      <c r="D49" s="142"/>
      <c r="E49" s="141"/>
      <c r="F49" s="141"/>
    </row>
    <row r="50" spans="1:6">
      <c r="A50" s="1"/>
      <c r="B50" s="142"/>
      <c r="C50" s="142"/>
      <c r="D50" s="142"/>
      <c r="E50" s="141"/>
      <c r="F50" s="141"/>
    </row>
    <row r="51" spans="1:6">
      <c r="A51" s="1"/>
      <c r="B51" s="142"/>
      <c r="C51" s="142"/>
      <c r="D51" s="142"/>
      <c r="E51" s="141"/>
      <c r="F51" s="141"/>
    </row>
    <row r="52" spans="1:6">
      <c r="A52" s="1"/>
      <c r="B52" s="142"/>
      <c r="C52" s="142"/>
      <c r="D52" s="142"/>
      <c r="E52" s="141"/>
      <c r="F52" s="141"/>
    </row>
    <row r="53" spans="1:6">
      <c r="A53" s="1"/>
      <c r="B53" s="142"/>
      <c r="C53" s="142"/>
      <c r="D53" s="142"/>
      <c r="E53" s="141"/>
      <c r="F53" s="14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3"/>
  <sheetViews>
    <sheetView workbookViewId="0">
      <pane ySplit="8" topLeftCell="A105" activePane="bottomLeft" state="frozen"/>
      <selection pane="bottomLeft" activeCell="B4" sqref="B4"/>
    </sheetView>
  </sheetViews>
  <sheetFormatPr defaultColWidth="0" defaultRowHeight="1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>
      <c r="A1" s="158"/>
      <c r="B1" s="212" t="s">
        <v>20</v>
      </c>
      <c r="C1" s="213"/>
      <c r="D1" s="213"/>
      <c r="E1" s="213"/>
      <c r="F1" s="213"/>
      <c r="G1" s="213"/>
      <c r="H1" s="214"/>
      <c r="I1" s="159" t="s">
        <v>18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>
      <c r="A2" s="158"/>
      <c r="B2" s="212" t="s">
        <v>21</v>
      </c>
      <c r="C2" s="213"/>
      <c r="D2" s="213"/>
      <c r="E2" s="213"/>
      <c r="F2" s="213"/>
      <c r="G2" s="213"/>
      <c r="H2" s="214"/>
      <c r="I2" s="159" t="s">
        <v>16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>
      <c r="A3" s="158"/>
      <c r="B3" s="212" t="s">
        <v>22</v>
      </c>
      <c r="C3" s="213"/>
      <c r="D3" s="213"/>
      <c r="E3" s="213"/>
      <c r="F3" s="213"/>
      <c r="G3" s="213"/>
      <c r="H3" s="214"/>
      <c r="I3" s="159" t="s">
        <v>369</v>
      </c>
      <c r="J3" s="158"/>
      <c r="K3" s="3"/>
      <c r="L3" s="3"/>
      <c r="M3" s="3"/>
      <c r="N3" s="3"/>
      <c r="O3" s="3"/>
      <c r="P3" s="3"/>
      <c r="S3" s="3"/>
      <c r="V3" s="154"/>
    </row>
    <row r="4" spans="1:26">
      <c r="A4" s="3"/>
      <c r="B4" s="196" t="s">
        <v>370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>
      <c r="A7" s="12"/>
      <c r="B7" s="13" t="s">
        <v>61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>
      <c r="A8" s="161" t="s">
        <v>77</v>
      </c>
      <c r="B8" s="161" t="s">
        <v>78</v>
      </c>
      <c r="C8" s="161" t="s">
        <v>79</v>
      </c>
      <c r="D8" s="161" t="s">
        <v>80</v>
      </c>
      <c r="E8" s="161" t="s">
        <v>81</v>
      </c>
      <c r="F8" s="161" t="s">
        <v>82</v>
      </c>
      <c r="G8" s="161" t="s">
        <v>83</v>
      </c>
      <c r="H8" s="161" t="s">
        <v>53</v>
      </c>
      <c r="I8" s="161" t="s">
        <v>84</v>
      </c>
      <c r="J8" s="161"/>
      <c r="K8" s="161"/>
      <c r="L8" s="161"/>
      <c r="M8" s="161"/>
      <c r="N8" s="161"/>
      <c r="O8" s="161"/>
      <c r="P8" s="161" t="s">
        <v>85</v>
      </c>
      <c r="Q8" s="155"/>
      <c r="R8" s="155"/>
      <c r="S8" s="161" t="s">
        <v>86</v>
      </c>
      <c r="T8" s="157"/>
      <c r="U8" s="157"/>
      <c r="V8" s="163" t="s">
        <v>87</v>
      </c>
      <c r="W8" s="156"/>
      <c r="X8" s="156"/>
      <c r="Y8" s="156"/>
      <c r="Z8" s="156"/>
    </row>
    <row r="9" spans="1:26">
      <c r="A9" s="143"/>
      <c r="B9" s="143"/>
      <c r="C9" s="164"/>
      <c r="D9" s="147" t="s">
        <v>62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>
      <c r="A10" s="149"/>
      <c r="B10" s="149"/>
      <c r="C10" s="149"/>
      <c r="D10" s="149" t="s">
        <v>63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>
      <c r="A11" s="171"/>
      <c r="B11" s="168" t="s">
        <v>88</v>
      </c>
      <c r="C11" s="172" t="s">
        <v>89</v>
      </c>
      <c r="D11" s="168" t="s">
        <v>90</v>
      </c>
      <c r="E11" s="168" t="s">
        <v>91</v>
      </c>
      <c r="F11" s="169">
        <v>8.5785599999999995</v>
      </c>
      <c r="G11" s="170"/>
      <c r="H11" s="170"/>
      <c r="I11" s="170">
        <f t="shared" ref="I11:I17" si="0">ROUND(F11*(G11+H11),2)</f>
        <v>0</v>
      </c>
      <c r="J11" s="168">
        <f t="shared" ref="J11:J17" si="1">ROUND(F11*(N11),2)</f>
        <v>1098.23</v>
      </c>
      <c r="K11" s="1">
        <f t="shared" ref="K11:K17" si="2">ROUND(F11*(O11),2)</f>
        <v>0</v>
      </c>
      <c r="L11" s="1">
        <f t="shared" ref="L11:L17" si="3">ROUND(F11*(G11),2)</f>
        <v>0</v>
      </c>
      <c r="M11" s="1"/>
      <c r="N11" s="1">
        <v>128.02000000000001</v>
      </c>
      <c r="O11" s="1"/>
      <c r="P11" s="167">
        <v>0.66181000000000001</v>
      </c>
      <c r="Q11" s="173"/>
      <c r="R11" s="173">
        <v>0.66181000000000001</v>
      </c>
      <c r="S11" s="149">
        <f t="shared" ref="S11:S17" si="4">ROUND(F11*(R11),3)</f>
        <v>5.6769999999999996</v>
      </c>
      <c r="V11" s="174"/>
      <c r="Z11">
        <v>0</v>
      </c>
    </row>
    <row r="12" spans="1:26" ht="24.95" customHeight="1">
      <c r="A12" s="171"/>
      <c r="B12" s="168" t="s">
        <v>88</v>
      </c>
      <c r="C12" s="172" t="s">
        <v>92</v>
      </c>
      <c r="D12" s="168" t="s">
        <v>93</v>
      </c>
      <c r="E12" s="168" t="s">
        <v>94</v>
      </c>
      <c r="F12" s="169">
        <v>1</v>
      </c>
      <c r="G12" s="170"/>
      <c r="H12" s="170"/>
      <c r="I12" s="170">
        <f t="shared" si="0"/>
        <v>0</v>
      </c>
      <c r="J12" s="168">
        <f t="shared" si="1"/>
        <v>9.59</v>
      </c>
      <c r="K12" s="1">
        <f t="shared" si="2"/>
        <v>0</v>
      </c>
      <c r="L12" s="1">
        <f t="shared" si="3"/>
        <v>0</v>
      </c>
      <c r="M12" s="1"/>
      <c r="N12" s="1">
        <v>9.59</v>
      </c>
      <c r="O12" s="1"/>
      <c r="P12" s="167">
        <v>1.5219999999999999E-2</v>
      </c>
      <c r="Q12" s="173"/>
      <c r="R12" s="173">
        <v>1.5219999999999999E-2</v>
      </c>
      <c r="S12" s="149">
        <f t="shared" si="4"/>
        <v>1.4999999999999999E-2</v>
      </c>
      <c r="V12" s="174"/>
      <c r="Z12">
        <v>0</v>
      </c>
    </row>
    <row r="13" spans="1:26" ht="24.95" customHeight="1">
      <c r="A13" s="171"/>
      <c r="B13" s="168" t="s">
        <v>88</v>
      </c>
      <c r="C13" s="172" t="s">
        <v>95</v>
      </c>
      <c r="D13" s="168" t="s">
        <v>96</v>
      </c>
      <c r="E13" s="168" t="s">
        <v>94</v>
      </c>
      <c r="F13" s="169">
        <v>20</v>
      </c>
      <c r="G13" s="170"/>
      <c r="H13" s="170"/>
      <c r="I13" s="170">
        <f t="shared" si="0"/>
        <v>0</v>
      </c>
      <c r="J13" s="168">
        <f t="shared" si="1"/>
        <v>251.8</v>
      </c>
      <c r="K13" s="1">
        <f t="shared" si="2"/>
        <v>0</v>
      </c>
      <c r="L13" s="1">
        <f t="shared" si="3"/>
        <v>0</v>
      </c>
      <c r="M13" s="1"/>
      <c r="N13" s="1">
        <v>12.59</v>
      </c>
      <c r="O13" s="1"/>
      <c r="P13" s="167">
        <v>1.9433499999999999E-2</v>
      </c>
      <c r="Q13" s="173"/>
      <c r="R13" s="173">
        <v>1.9433499999999999E-2</v>
      </c>
      <c r="S13" s="149">
        <f t="shared" si="4"/>
        <v>0.38900000000000001</v>
      </c>
      <c r="V13" s="174"/>
      <c r="Z13">
        <v>0</v>
      </c>
    </row>
    <row r="14" spans="1:26" ht="24.95" customHeight="1">
      <c r="A14" s="171"/>
      <c r="B14" s="168" t="s">
        <v>88</v>
      </c>
      <c r="C14" s="172" t="s">
        <v>97</v>
      </c>
      <c r="D14" s="168" t="s">
        <v>98</v>
      </c>
      <c r="E14" s="168" t="s">
        <v>94</v>
      </c>
      <c r="F14" s="169">
        <v>16</v>
      </c>
      <c r="G14" s="170"/>
      <c r="H14" s="170"/>
      <c r="I14" s="170">
        <f t="shared" si="0"/>
        <v>0</v>
      </c>
      <c r="J14" s="168">
        <f t="shared" si="1"/>
        <v>316.64</v>
      </c>
      <c r="K14" s="1">
        <f t="shared" si="2"/>
        <v>0</v>
      </c>
      <c r="L14" s="1">
        <f t="shared" si="3"/>
        <v>0</v>
      </c>
      <c r="M14" s="1"/>
      <c r="N14" s="1">
        <v>19.79</v>
      </c>
      <c r="O14" s="1"/>
      <c r="P14" s="167">
        <v>3.4480499999999997E-2</v>
      </c>
      <c r="Q14" s="173"/>
      <c r="R14" s="173">
        <v>3.4480499999999997E-2</v>
      </c>
      <c r="S14" s="149">
        <f t="shared" si="4"/>
        <v>0.55200000000000005</v>
      </c>
      <c r="V14" s="174"/>
      <c r="Z14">
        <v>0</v>
      </c>
    </row>
    <row r="15" spans="1:26" ht="24.95" customHeight="1">
      <c r="A15" s="171"/>
      <c r="B15" s="168" t="s">
        <v>88</v>
      </c>
      <c r="C15" s="172" t="s">
        <v>99</v>
      </c>
      <c r="D15" s="168" t="s">
        <v>100</v>
      </c>
      <c r="E15" s="168" t="s">
        <v>101</v>
      </c>
      <c r="F15" s="169">
        <v>19.142399999999999</v>
      </c>
      <c r="G15" s="170"/>
      <c r="H15" s="170"/>
      <c r="I15" s="170">
        <f t="shared" si="0"/>
        <v>0</v>
      </c>
      <c r="J15" s="168">
        <f t="shared" si="1"/>
        <v>271.63</v>
      </c>
      <c r="K15" s="1">
        <f t="shared" si="2"/>
        <v>0</v>
      </c>
      <c r="L15" s="1">
        <f t="shared" si="3"/>
        <v>0</v>
      </c>
      <c r="M15" s="1"/>
      <c r="N15" s="1">
        <v>14.19</v>
      </c>
      <c r="O15" s="1"/>
      <c r="P15" s="167">
        <v>7.5920000000000001E-2</v>
      </c>
      <c r="Q15" s="173"/>
      <c r="R15" s="173">
        <v>7.5920000000000001E-2</v>
      </c>
      <c r="S15" s="149">
        <f t="shared" si="4"/>
        <v>1.4530000000000001</v>
      </c>
      <c r="V15" s="174"/>
      <c r="Z15">
        <v>0</v>
      </c>
    </row>
    <row r="16" spans="1:26" ht="24.95" customHeight="1">
      <c r="A16" s="171"/>
      <c r="B16" s="168" t="s">
        <v>88</v>
      </c>
      <c r="C16" s="172" t="s">
        <v>102</v>
      </c>
      <c r="D16" s="168" t="s">
        <v>103</v>
      </c>
      <c r="E16" s="168" t="s">
        <v>101</v>
      </c>
      <c r="F16" s="169">
        <v>19.697600000000001</v>
      </c>
      <c r="G16" s="170"/>
      <c r="H16" s="170"/>
      <c r="I16" s="170">
        <f t="shared" si="0"/>
        <v>0</v>
      </c>
      <c r="J16" s="168">
        <f t="shared" si="1"/>
        <v>361.06</v>
      </c>
      <c r="K16" s="1">
        <f t="shared" si="2"/>
        <v>0</v>
      </c>
      <c r="L16" s="1">
        <f t="shared" si="3"/>
        <v>0</v>
      </c>
      <c r="M16" s="1"/>
      <c r="N16" s="1">
        <v>18.329999999999998</v>
      </c>
      <c r="O16" s="1"/>
      <c r="P16" s="167">
        <v>0.11337999999999999</v>
      </c>
      <c r="Q16" s="173"/>
      <c r="R16" s="173">
        <v>0.11337999999999999</v>
      </c>
      <c r="S16" s="149">
        <f t="shared" si="4"/>
        <v>2.2330000000000001</v>
      </c>
      <c r="V16" s="174"/>
      <c r="Z16">
        <v>0</v>
      </c>
    </row>
    <row r="17" spans="1:26" ht="24.95" customHeight="1">
      <c r="A17" s="171"/>
      <c r="B17" s="168" t="s">
        <v>104</v>
      </c>
      <c r="C17" s="172" t="s">
        <v>105</v>
      </c>
      <c r="D17" s="168" t="s">
        <v>106</v>
      </c>
      <c r="E17" s="168" t="s">
        <v>107</v>
      </c>
      <c r="F17" s="169">
        <v>2.1599999999999997</v>
      </c>
      <c r="G17" s="170"/>
      <c r="H17" s="170"/>
      <c r="I17" s="170">
        <f t="shared" si="0"/>
        <v>0</v>
      </c>
      <c r="J17" s="168">
        <f t="shared" si="1"/>
        <v>377.24</v>
      </c>
      <c r="K17" s="1">
        <f t="shared" si="2"/>
        <v>0</v>
      </c>
      <c r="L17" s="1">
        <f t="shared" si="3"/>
        <v>0</v>
      </c>
      <c r="M17" s="1"/>
      <c r="N17" s="1">
        <v>174.65</v>
      </c>
      <c r="O17" s="1"/>
      <c r="P17" s="167">
        <v>1.8751499999999999</v>
      </c>
      <c r="Q17" s="173"/>
      <c r="R17" s="173">
        <v>1.8751499999999999</v>
      </c>
      <c r="S17" s="149">
        <f t="shared" si="4"/>
        <v>4.05</v>
      </c>
      <c r="V17" s="174"/>
      <c r="Z17">
        <v>0</v>
      </c>
    </row>
    <row r="18" spans="1:26">
      <c r="A18" s="149"/>
      <c r="B18" s="149"/>
      <c r="C18" s="149"/>
      <c r="D18" s="149" t="s">
        <v>63</v>
      </c>
      <c r="E18" s="149"/>
      <c r="F18" s="167"/>
      <c r="G18" s="152"/>
      <c r="H18" s="152">
        <f>ROUND((SUM(M10:M17))/1,2)</f>
        <v>0</v>
      </c>
      <c r="I18" s="152">
        <f>ROUND((SUM(I10:I17))/1,2)</f>
        <v>0</v>
      </c>
      <c r="J18" s="149"/>
      <c r="K18" s="149"/>
      <c r="L18" s="149">
        <f>ROUND((SUM(L10:L17))/1,2)</f>
        <v>0</v>
      </c>
      <c r="M18" s="149">
        <f>ROUND((SUM(M10:M17))/1,2)</f>
        <v>0</v>
      </c>
      <c r="N18" s="149"/>
      <c r="O18" s="149"/>
      <c r="P18" s="175">
        <f>ROUND((SUM(P10:P17))/1,2)</f>
        <v>2.8</v>
      </c>
      <c r="Q18" s="146"/>
      <c r="R18" s="146"/>
      <c r="S18" s="175">
        <f>ROUND((SUM(S10:S17))/1,2)</f>
        <v>14.37</v>
      </c>
      <c r="T18" s="146"/>
      <c r="U18" s="146"/>
      <c r="V18" s="146"/>
      <c r="W18" s="146"/>
      <c r="X18" s="146"/>
      <c r="Y18" s="146"/>
      <c r="Z18" s="146"/>
    </row>
    <row r="19" spans="1:26">
      <c r="A19" s="1"/>
      <c r="B19" s="1"/>
      <c r="C19" s="1"/>
      <c r="D19" s="1"/>
      <c r="E19" s="1"/>
      <c r="F19" s="160"/>
      <c r="G19" s="142"/>
      <c r="H19" s="142"/>
      <c r="I19" s="142"/>
      <c r="J19" s="1"/>
      <c r="K19" s="1"/>
      <c r="L19" s="1"/>
      <c r="M19" s="1"/>
      <c r="N19" s="1"/>
      <c r="O19" s="1"/>
      <c r="P19" s="1"/>
      <c r="S19" s="1"/>
    </row>
    <row r="20" spans="1:26">
      <c r="A20" s="149"/>
      <c r="B20" s="149"/>
      <c r="C20" s="149"/>
      <c r="D20" s="149" t="s">
        <v>64</v>
      </c>
      <c r="E20" s="149"/>
      <c r="F20" s="167"/>
      <c r="G20" s="150"/>
      <c r="H20" s="150"/>
      <c r="I20" s="150"/>
      <c r="J20" s="149"/>
      <c r="K20" s="149"/>
      <c r="L20" s="149"/>
      <c r="M20" s="149"/>
      <c r="N20" s="149"/>
      <c r="O20" s="149"/>
      <c r="P20" s="149"/>
      <c r="Q20" s="146"/>
      <c r="R20" s="146"/>
      <c r="S20" s="149"/>
      <c r="T20" s="146"/>
      <c r="U20" s="146"/>
      <c r="V20" s="146"/>
      <c r="W20" s="146"/>
      <c r="X20" s="146"/>
      <c r="Y20" s="146"/>
      <c r="Z20" s="146"/>
    </row>
    <row r="21" spans="1:26" ht="24.95" customHeight="1">
      <c r="A21" s="171"/>
      <c r="B21" s="168" t="s">
        <v>88</v>
      </c>
      <c r="C21" s="172" t="s">
        <v>108</v>
      </c>
      <c r="D21" s="168" t="s">
        <v>109</v>
      </c>
      <c r="E21" s="168" t="s">
        <v>101</v>
      </c>
      <c r="F21" s="169">
        <v>192.72739999999999</v>
      </c>
      <c r="G21" s="170"/>
      <c r="H21" s="170"/>
      <c r="I21" s="170">
        <f t="shared" ref="I21:I30" si="5">ROUND(F21*(G21+H21),2)</f>
        <v>0</v>
      </c>
      <c r="J21" s="168">
        <f t="shared" ref="J21:J30" si="6">ROUND(F21*(N21),2)</f>
        <v>131.05000000000001</v>
      </c>
      <c r="K21" s="1">
        <f t="shared" ref="K21:K30" si="7">ROUND(F21*(O21),2)</f>
        <v>0</v>
      </c>
      <c r="L21" s="1">
        <f t="shared" ref="L21:L27" si="8">ROUND(F21*(G21),2)</f>
        <v>0</v>
      </c>
      <c r="M21" s="1"/>
      <c r="N21" s="1">
        <v>0.68</v>
      </c>
      <c r="O21" s="1"/>
      <c r="P21" s="167">
        <v>5.2999999999999998E-4</v>
      </c>
      <c r="Q21" s="173"/>
      <c r="R21" s="173">
        <v>5.2999999999999998E-4</v>
      </c>
      <c r="S21" s="149">
        <f t="shared" ref="S21:S27" si="9">ROUND(F21*(R21),3)</f>
        <v>0.10199999999999999</v>
      </c>
      <c r="V21" s="174"/>
      <c r="Z21">
        <v>0</v>
      </c>
    </row>
    <row r="22" spans="1:26" ht="24.95" customHeight="1">
      <c r="A22" s="171"/>
      <c r="B22" s="168" t="s">
        <v>88</v>
      </c>
      <c r="C22" s="172" t="s">
        <v>110</v>
      </c>
      <c r="D22" s="168" t="s">
        <v>111</v>
      </c>
      <c r="E22" s="168" t="s">
        <v>101</v>
      </c>
      <c r="F22" s="169">
        <v>192.727</v>
      </c>
      <c r="G22" s="170"/>
      <c r="H22" s="170"/>
      <c r="I22" s="170">
        <f t="shared" si="5"/>
        <v>0</v>
      </c>
      <c r="J22" s="168">
        <f t="shared" si="6"/>
        <v>799.82</v>
      </c>
      <c r="K22" s="1">
        <f t="shared" si="7"/>
        <v>0</v>
      </c>
      <c r="L22" s="1">
        <f t="shared" si="8"/>
        <v>0</v>
      </c>
      <c r="M22" s="1"/>
      <c r="N22" s="1">
        <v>4.1500000000000004</v>
      </c>
      <c r="O22" s="1"/>
      <c r="P22" s="167">
        <v>6.0000000000000001E-3</v>
      </c>
      <c r="Q22" s="173"/>
      <c r="R22" s="173">
        <v>6.0000000000000001E-3</v>
      </c>
      <c r="S22" s="149">
        <f t="shared" si="9"/>
        <v>1.1559999999999999</v>
      </c>
      <c r="V22" s="174"/>
      <c r="Z22">
        <v>0</v>
      </c>
    </row>
    <row r="23" spans="1:26" ht="24.95" customHeight="1">
      <c r="A23" s="171"/>
      <c r="B23" s="168" t="s">
        <v>88</v>
      </c>
      <c r="C23" s="172" t="s">
        <v>112</v>
      </c>
      <c r="D23" s="168" t="s">
        <v>113</v>
      </c>
      <c r="E23" s="168" t="s">
        <v>101</v>
      </c>
      <c r="F23" s="169">
        <v>215.06800000000001</v>
      </c>
      <c r="G23" s="170"/>
      <c r="H23" s="170"/>
      <c r="I23" s="170">
        <f t="shared" si="5"/>
        <v>0</v>
      </c>
      <c r="J23" s="168">
        <f t="shared" si="6"/>
        <v>1066.74</v>
      </c>
      <c r="K23" s="1">
        <f t="shared" si="7"/>
        <v>0</v>
      </c>
      <c r="L23" s="1">
        <f t="shared" si="8"/>
        <v>0</v>
      </c>
      <c r="M23" s="1"/>
      <c r="N23" s="1">
        <v>4.96</v>
      </c>
      <c r="O23" s="1"/>
      <c r="P23" s="167">
        <v>2.8800000000000002E-3</v>
      </c>
      <c r="Q23" s="173"/>
      <c r="R23" s="173">
        <v>2.8800000000000002E-3</v>
      </c>
      <c r="S23" s="149">
        <f t="shared" si="9"/>
        <v>0.61899999999999999</v>
      </c>
      <c r="V23" s="174"/>
      <c r="Z23">
        <v>0</v>
      </c>
    </row>
    <row r="24" spans="1:26" ht="24.95" customHeight="1">
      <c r="A24" s="171"/>
      <c r="B24" s="168" t="s">
        <v>88</v>
      </c>
      <c r="C24" s="172" t="s">
        <v>114</v>
      </c>
      <c r="D24" s="168" t="s">
        <v>115</v>
      </c>
      <c r="E24" s="168" t="s">
        <v>101</v>
      </c>
      <c r="F24" s="169">
        <v>4.5599999999999996</v>
      </c>
      <c r="G24" s="170"/>
      <c r="H24" s="170"/>
      <c r="I24" s="170">
        <f t="shared" si="5"/>
        <v>0</v>
      </c>
      <c r="J24" s="168">
        <f t="shared" si="6"/>
        <v>25.4</v>
      </c>
      <c r="K24" s="1">
        <f t="shared" si="7"/>
        <v>0</v>
      </c>
      <c r="L24" s="1">
        <f t="shared" si="8"/>
        <v>0</v>
      </c>
      <c r="M24" s="1"/>
      <c r="N24" s="1">
        <v>5.57</v>
      </c>
      <c r="O24" s="1"/>
      <c r="P24" s="167">
        <v>4.9799999999999997E-2</v>
      </c>
      <c r="Q24" s="173"/>
      <c r="R24" s="173">
        <v>4.9799999999999997E-2</v>
      </c>
      <c r="S24" s="149">
        <f t="shared" si="9"/>
        <v>0.22700000000000001</v>
      </c>
      <c r="V24" s="174"/>
      <c r="Z24">
        <v>0</v>
      </c>
    </row>
    <row r="25" spans="1:26" ht="24.95" customHeight="1">
      <c r="A25" s="171"/>
      <c r="B25" s="168" t="s">
        <v>88</v>
      </c>
      <c r="C25" s="172" t="s">
        <v>116</v>
      </c>
      <c r="D25" s="168" t="s">
        <v>117</v>
      </c>
      <c r="E25" s="168" t="s">
        <v>101</v>
      </c>
      <c r="F25" s="169">
        <v>83.375</v>
      </c>
      <c r="G25" s="170"/>
      <c r="H25" s="170"/>
      <c r="I25" s="170">
        <f t="shared" si="5"/>
        <v>0</v>
      </c>
      <c r="J25" s="168">
        <f t="shared" si="6"/>
        <v>1660</v>
      </c>
      <c r="K25" s="1">
        <f t="shared" si="7"/>
        <v>0</v>
      </c>
      <c r="L25" s="1">
        <f t="shared" si="8"/>
        <v>0</v>
      </c>
      <c r="M25" s="1"/>
      <c r="N25" s="1">
        <v>19.91</v>
      </c>
      <c r="O25" s="1"/>
      <c r="P25" s="167">
        <v>0.10005</v>
      </c>
      <c r="Q25" s="173"/>
      <c r="R25" s="173">
        <v>0.10005</v>
      </c>
      <c r="S25" s="149">
        <f t="shared" si="9"/>
        <v>8.3420000000000005</v>
      </c>
      <c r="V25" s="174"/>
      <c r="Z25">
        <v>0</v>
      </c>
    </row>
    <row r="26" spans="1:26" ht="24.95" customHeight="1">
      <c r="A26" s="171"/>
      <c r="B26" s="168" t="s">
        <v>88</v>
      </c>
      <c r="C26" s="172" t="s">
        <v>118</v>
      </c>
      <c r="D26" s="168" t="s">
        <v>119</v>
      </c>
      <c r="E26" s="168" t="s">
        <v>94</v>
      </c>
      <c r="F26" s="169">
        <v>5</v>
      </c>
      <c r="G26" s="170"/>
      <c r="H26" s="170"/>
      <c r="I26" s="170">
        <f t="shared" si="5"/>
        <v>0</v>
      </c>
      <c r="J26" s="168">
        <f t="shared" si="6"/>
        <v>46.55</v>
      </c>
      <c r="K26" s="1">
        <f t="shared" si="7"/>
        <v>0</v>
      </c>
      <c r="L26" s="1">
        <f t="shared" si="8"/>
        <v>0</v>
      </c>
      <c r="M26" s="1"/>
      <c r="N26" s="1">
        <v>9.31</v>
      </c>
      <c r="O26" s="1"/>
      <c r="P26" s="167">
        <v>1.7500000000000002E-2</v>
      </c>
      <c r="Q26" s="173"/>
      <c r="R26" s="173">
        <v>1.7500000000000002E-2</v>
      </c>
      <c r="S26" s="149">
        <f t="shared" si="9"/>
        <v>8.7999999999999995E-2</v>
      </c>
      <c r="V26" s="174"/>
      <c r="Z26">
        <v>0</v>
      </c>
    </row>
    <row r="27" spans="1:26" ht="24.95" customHeight="1">
      <c r="A27" s="171"/>
      <c r="B27" s="168" t="s">
        <v>88</v>
      </c>
      <c r="C27" s="172" t="s">
        <v>120</v>
      </c>
      <c r="D27" s="168" t="s">
        <v>121</v>
      </c>
      <c r="E27" s="168" t="s">
        <v>122</v>
      </c>
      <c r="F27" s="169">
        <v>15.2</v>
      </c>
      <c r="G27" s="170"/>
      <c r="H27" s="170"/>
      <c r="I27" s="170">
        <f t="shared" si="5"/>
        <v>0</v>
      </c>
      <c r="J27" s="168">
        <f t="shared" si="6"/>
        <v>68.7</v>
      </c>
      <c r="K27" s="1">
        <f t="shared" si="7"/>
        <v>0</v>
      </c>
      <c r="L27" s="1">
        <f t="shared" si="8"/>
        <v>0</v>
      </c>
      <c r="M27" s="1"/>
      <c r="N27" s="1">
        <v>4.5199999999999996</v>
      </c>
      <c r="O27" s="1"/>
      <c r="P27" s="167">
        <v>8.8000000000000005E-3</v>
      </c>
      <c r="Q27" s="173"/>
      <c r="R27" s="173">
        <v>8.8000000000000005E-3</v>
      </c>
      <c r="S27" s="149">
        <f t="shared" si="9"/>
        <v>0.13400000000000001</v>
      </c>
      <c r="V27" s="174"/>
      <c r="Z27">
        <v>0</v>
      </c>
    </row>
    <row r="28" spans="1:26" ht="24.95" customHeight="1">
      <c r="A28" s="171"/>
      <c r="B28" s="168" t="s">
        <v>123</v>
      </c>
      <c r="C28" s="172" t="s">
        <v>124</v>
      </c>
      <c r="D28" s="168" t="s">
        <v>125</v>
      </c>
      <c r="E28" s="168" t="s">
        <v>126</v>
      </c>
      <c r="F28" s="169">
        <v>15.2</v>
      </c>
      <c r="G28" s="170"/>
      <c r="H28" s="170"/>
      <c r="I28" s="170">
        <f t="shared" si="5"/>
        <v>0</v>
      </c>
      <c r="J28" s="168">
        <f t="shared" si="6"/>
        <v>175.41</v>
      </c>
      <c r="K28" s="1">
        <f t="shared" si="7"/>
        <v>0</v>
      </c>
      <c r="L28" s="1"/>
      <c r="M28" s="1">
        <f>ROUND(F28*(G28),2)</f>
        <v>0</v>
      </c>
      <c r="N28" s="1">
        <v>11.54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>
      <c r="A29" s="171"/>
      <c r="B29" s="168" t="s">
        <v>123</v>
      </c>
      <c r="C29" s="172" t="s">
        <v>127</v>
      </c>
      <c r="D29" s="168" t="s">
        <v>128</v>
      </c>
      <c r="E29" s="168" t="s">
        <v>129</v>
      </c>
      <c r="F29" s="169">
        <v>4</v>
      </c>
      <c r="G29" s="170"/>
      <c r="H29" s="170"/>
      <c r="I29" s="170">
        <f t="shared" si="5"/>
        <v>0</v>
      </c>
      <c r="J29" s="168">
        <f t="shared" si="6"/>
        <v>87.76</v>
      </c>
      <c r="K29" s="1">
        <f t="shared" si="7"/>
        <v>0</v>
      </c>
      <c r="L29" s="1"/>
      <c r="M29" s="1">
        <f>ROUND(F29*(G29),2)</f>
        <v>0</v>
      </c>
      <c r="N29" s="1">
        <v>21.94</v>
      </c>
      <c r="O29" s="1"/>
      <c r="P29" s="167">
        <v>1.0500000000000001E-2</v>
      </c>
      <c r="Q29" s="173"/>
      <c r="R29" s="173">
        <v>1.0500000000000001E-2</v>
      </c>
      <c r="S29" s="149">
        <f>ROUND(F29*(R29),3)</f>
        <v>4.2000000000000003E-2</v>
      </c>
      <c r="V29" s="174"/>
      <c r="Z29">
        <v>0</v>
      </c>
    </row>
    <row r="30" spans="1:26" ht="24.95" customHeight="1">
      <c r="A30" s="171"/>
      <c r="B30" s="168" t="s">
        <v>130</v>
      </c>
      <c r="C30" s="172" t="s">
        <v>131</v>
      </c>
      <c r="D30" s="168" t="s">
        <v>132</v>
      </c>
      <c r="E30" s="168" t="s">
        <v>94</v>
      </c>
      <c r="F30" s="169">
        <v>1</v>
      </c>
      <c r="G30" s="170"/>
      <c r="H30" s="170"/>
      <c r="I30" s="170">
        <f t="shared" si="5"/>
        <v>0</v>
      </c>
      <c r="J30" s="168">
        <f t="shared" si="6"/>
        <v>23.15</v>
      </c>
      <c r="K30" s="1">
        <f t="shared" si="7"/>
        <v>0</v>
      </c>
      <c r="L30" s="1"/>
      <c r="M30" s="1">
        <f>ROUND(F30*(G30),2)</f>
        <v>0</v>
      </c>
      <c r="N30" s="1">
        <v>23.15</v>
      </c>
      <c r="O30" s="1"/>
      <c r="P30" s="167">
        <v>1.43E-2</v>
      </c>
      <c r="Q30" s="173"/>
      <c r="R30" s="173">
        <v>1.43E-2</v>
      </c>
      <c r="S30" s="149">
        <f>ROUND(F30*(R30),3)</f>
        <v>1.4E-2</v>
      </c>
      <c r="V30" s="174"/>
      <c r="Z30">
        <v>0</v>
      </c>
    </row>
    <row r="31" spans="1:26">
      <c r="A31" s="149"/>
      <c r="B31" s="149"/>
      <c r="C31" s="149"/>
      <c r="D31" s="149" t="s">
        <v>64</v>
      </c>
      <c r="E31" s="149"/>
      <c r="F31" s="167"/>
      <c r="G31" s="152"/>
      <c r="H31" s="152">
        <f>ROUND((SUM(M20:M30))/1,2)</f>
        <v>0</v>
      </c>
      <c r="I31" s="152">
        <f>ROUND((SUM(I20:I30))/1,2)</f>
        <v>0</v>
      </c>
      <c r="J31" s="149"/>
      <c r="K31" s="149"/>
      <c r="L31" s="149">
        <f>ROUND((SUM(L20:L30))/1,2)</f>
        <v>0</v>
      </c>
      <c r="M31" s="149">
        <f>ROUND((SUM(M20:M30))/1,2)</f>
        <v>0</v>
      </c>
      <c r="N31" s="149"/>
      <c r="O31" s="149"/>
      <c r="P31" s="175">
        <f>ROUND((SUM(P20:P30))/1,2)</f>
        <v>0.21</v>
      </c>
      <c r="Q31" s="146"/>
      <c r="R31" s="146"/>
      <c r="S31" s="175">
        <f>ROUND((SUM(S20:S30))/1,2)</f>
        <v>10.72</v>
      </c>
      <c r="T31" s="146"/>
      <c r="U31" s="146"/>
      <c r="V31" s="146"/>
      <c r="W31" s="146"/>
      <c r="X31" s="146"/>
      <c r="Y31" s="146"/>
      <c r="Z31" s="146"/>
    </row>
    <row r="32" spans="1:26">
      <c r="A32" s="1"/>
      <c r="B32" s="1"/>
      <c r="C32" s="1"/>
      <c r="D32" s="1"/>
      <c r="E32" s="1"/>
      <c r="F32" s="160"/>
      <c r="G32" s="142"/>
      <c r="H32" s="142"/>
      <c r="I32" s="142"/>
      <c r="J32" s="1"/>
      <c r="K32" s="1"/>
      <c r="L32" s="1"/>
      <c r="M32" s="1"/>
      <c r="N32" s="1"/>
      <c r="O32" s="1"/>
      <c r="P32" s="1"/>
      <c r="S32" s="1"/>
    </row>
    <row r="33" spans="1:26">
      <c r="A33" s="149"/>
      <c r="B33" s="149"/>
      <c r="C33" s="149"/>
      <c r="D33" s="149" t="s">
        <v>65</v>
      </c>
      <c r="E33" s="149"/>
      <c r="F33" s="167"/>
      <c r="G33" s="150"/>
      <c r="H33" s="150"/>
      <c r="I33" s="150"/>
      <c r="J33" s="149"/>
      <c r="K33" s="149"/>
      <c r="L33" s="149"/>
      <c r="M33" s="149"/>
      <c r="N33" s="149"/>
      <c r="O33" s="149"/>
      <c r="P33" s="149"/>
      <c r="Q33" s="146"/>
      <c r="R33" s="146"/>
      <c r="S33" s="149"/>
      <c r="T33" s="146"/>
      <c r="U33" s="146"/>
      <c r="V33" s="146"/>
      <c r="W33" s="146"/>
      <c r="X33" s="146"/>
      <c r="Y33" s="146"/>
      <c r="Z33" s="146"/>
    </row>
    <row r="34" spans="1:26" ht="35.1" customHeight="1">
      <c r="A34" s="171"/>
      <c r="B34" s="168" t="s">
        <v>133</v>
      </c>
      <c r="C34" s="172" t="s">
        <v>134</v>
      </c>
      <c r="D34" s="168" t="s">
        <v>135</v>
      </c>
      <c r="E34" s="168" t="s">
        <v>107</v>
      </c>
      <c r="F34" s="169">
        <v>3.9707999999999997</v>
      </c>
      <c r="G34" s="170"/>
      <c r="H34" s="170"/>
      <c r="I34" s="170">
        <f t="shared" ref="I34:I44" si="10">ROUND(F34*(G34+H34),2)</f>
        <v>0</v>
      </c>
      <c r="J34" s="168">
        <f t="shared" ref="J34:J44" si="11">ROUND(F34*(N34),2)</f>
        <v>262.75</v>
      </c>
      <c r="K34" s="1">
        <f t="shared" ref="K34:K44" si="12">ROUND(F34*(O34),2)</f>
        <v>0</v>
      </c>
      <c r="L34" s="1">
        <f t="shared" ref="L34:L44" si="13">ROUND(F34*(G34),2)</f>
        <v>0</v>
      </c>
      <c r="M34" s="1"/>
      <c r="N34" s="1">
        <v>66.17</v>
      </c>
      <c r="O34" s="1"/>
      <c r="P34" s="160"/>
      <c r="Q34" s="173"/>
      <c r="R34" s="173"/>
      <c r="S34" s="149"/>
      <c r="V34" s="174">
        <f>ROUND(F34*(X34),3)</f>
        <v>8.7360000000000007</v>
      </c>
      <c r="X34">
        <v>2.2000000000000002</v>
      </c>
      <c r="Z34">
        <v>0</v>
      </c>
    </row>
    <row r="35" spans="1:26" ht="24.95" customHeight="1">
      <c r="A35" s="171"/>
      <c r="B35" s="168" t="s">
        <v>133</v>
      </c>
      <c r="C35" s="172" t="s">
        <v>136</v>
      </c>
      <c r="D35" s="168" t="s">
        <v>137</v>
      </c>
      <c r="E35" s="168" t="s">
        <v>94</v>
      </c>
      <c r="F35" s="169">
        <v>8</v>
      </c>
      <c r="G35" s="170"/>
      <c r="H35" s="170"/>
      <c r="I35" s="170">
        <f t="shared" si="10"/>
        <v>0</v>
      </c>
      <c r="J35" s="168">
        <f t="shared" si="11"/>
        <v>3.2</v>
      </c>
      <c r="K35" s="1">
        <f t="shared" si="12"/>
        <v>0</v>
      </c>
      <c r="L35" s="1">
        <f t="shared" si="13"/>
        <v>0</v>
      </c>
      <c r="M35" s="1"/>
      <c r="N35" s="1">
        <v>0.4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>
      <c r="A36" s="171"/>
      <c r="B36" s="168" t="s">
        <v>133</v>
      </c>
      <c r="C36" s="172" t="s">
        <v>138</v>
      </c>
      <c r="D36" s="168" t="s">
        <v>139</v>
      </c>
      <c r="E36" s="168" t="s">
        <v>94</v>
      </c>
      <c r="F36" s="169">
        <v>5</v>
      </c>
      <c r="G36" s="170"/>
      <c r="H36" s="170"/>
      <c r="I36" s="170">
        <f t="shared" si="10"/>
        <v>0</v>
      </c>
      <c r="J36" s="168">
        <f t="shared" si="11"/>
        <v>2.9</v>
      </c>
      <c r="K36" s="1">
        <f t="shared" si="12"/>
        <v>0</v>
      </c>
      <c r="L36" s="1">
        <f t="shared" si="13"/>
        <v>0</v>
      </c>
      <c r="M36" s="1"/>
      <c r="N36" s="1">
        <v>0.57999999999999996</v>
      </c>
      <c r="O36" s="1"/>
      <c r="P36" s="160"/>
      <c r="Q36" s="173"/>
      <c r="R36" s="173"/>
      <c r="S36" s="149"/>
      <c r="V36" s="174"/>
      <c r="Z36">
        <v>0</v>
      </c>
    </row>
    <row r="37" spans="1:26" ht="24.95" customHeight="1">
      <c r="A37" s="171"/>
      <c r="B37" s="168" t="s">
        <v>133</v>
      </c>
      <c r="C37" s="172" t="s">
        <v>140</v>
      </c>
      <c r="D37" s="168" t="s">
        <v>141</v>
      </c>
      <c r="E37" s="168" t="s">
        <v>101</v>
      </c>
      <c r="F37" s="169">
        <v>11.52</v>
      </c>
      <c r="G37" s="170"/>
      <c r="H37" s="170"/>
      <c r="I37" s="170">
        <f t="shared" si="10"/>
        <v>0</v>
      </c>
      <c r="J37" s="168">
        <f t="shared" si="11"/>
        <v>69.12</v>
      </c>
      <c r="K37" s="1">
        <f t="shared" si="12"/>
        <v>0</v>
      </c>
      <c r="L37" s="1">
        <f t="shared" si="13"/>
        <v>0</v>
      </c>
      <c r="M37" s="1"/>
      <c r="N37" s="1">
        <v>6</v>
      </c>
      <c r="O37" s="1"/>
      <c r="P37" s="160"/>
      <c r="Q37" s="173"/>
      <c r="R37" s="173"/>
      <c r="S37" s="149"/>
      <c r="V37" s="174">
        <f>ROUND(F37*(X37),3)</f>
        <v>0.71399999999999997</v>
      </c>
      <c r="X37">
        <v>6.2E-2</v>
      </c>
      <c r="Z37">
        <v>0</v>
      </c>
    </row>
    <row r="38" spans="1:26" ht="24.95" customHeight="1">
      <c r="A38" s="171"/>
      <c r="B38" s="168" t="s">
        <v>133</v>
      </c>
      <c r="C38" s="172" t="s">
        <v>142</v>
      </c>
      <c r="D38" s="168" t="s">
        <v>143</v>
      </c>
      <c r="E38" s="168" t="s">
        <v>101</v>
      </c>
      <c r="F38" s="169">
        <v>1.71</v>
      </c>
      <c r="G38" s="170"/>
      <c r="H38" s="170"/>
      <c r="I38" s="170">
        <f t="shared" si="10"/>
        <v>0</v>
      </c>
      <c r="J38" s="168">
        <f t="shared" si="11"/>
        <v>6.87</v>
      </c>
      <c r="K38" s="1">
        <f t="shared" si="12"/>
        <v>0</v>
      </c>
      <c r="L38" s="1">
        <f t="shared" si="13"/>
        <v>0</v>
      </c>
      <c r="M38" s="1"/>
      <c r="N38" s="1">
        <v>4.0199999999999996</v>
      </c>
      <c r="O38" s="1"/>
      <c r="P38" s="160"/>
      <c r="Q38" s="173"/>
      <c r="R38" s="173"/>
      <c r="S38" s="149"/>
      <c r="V38" s="174">
        <f>ROUND(F38*(X38),3)</f>
        <v>0.15</v>
      </c>
      <c r="X38">
        <v>8.7999999999999995E-2</v>
      </c>
      <c r="Z38">
        <v>0</v>
      </c>
    </row>
    <row r="39" spans="1:26" ht="24.95" customHeight="1">
      <c r="A39" s="171"/>
      <c r="B39" s="168" t="s">
        <v>133</v>
      </c>
      <c r="C39" s="172" t="s">
        <v>144</v>
      </c>
      <c r="D39" s="168" t="s">
        <v>145</v>
      </c>
      <c r="E39" s="168" t="s">
        <v>101</v>
      </c>
      <c r="F39" s="169">
        <v>42.595199999999998</v>
      </c>
      <c r="G39" s="170"/>
      <c r="H39" s="170"/>
      <c r="I39" s="170">
        <f t="shared" si="10"/>
        <v>0</v>
      </c>
      <c r="J39" s="168">
        <f t="shared" si="11"/>
        <v>60.91</v>
      </c>
      <c r="K39" s="1">
        <f t="shared" si="12"/>
        <v>0</v>
      </c>
      <c r="L39" s="1">
        <f t="shared" si="13"/>
        <v>0</v>
      </c>
      <c r="M39" s="1"/>
      <c r="N39" s="1">
        <v>1.43</v>
      </c>
      <c r="O39" s="1"/>
      <c r="P39" s="160"/>
      <c r="Q39" s="173"/>
      <c r="R39" s="173"/>
      <c r="S39" s="149"/>
      <c r="V39" s="174">
        <f>ROUND(F39*(X39),3)</f>
        <v>1.022</v>
      </c>
      <c r="X39">
        <v>2.4E-2</v>
      </c>
      <c r="Z39">
        <v>0</v>
      </c>
    </row>
    <row r="40" spans="1:26" ht="24.95" customHeight="1">
      <c r="A40" s="171"/>
      <c r="B40" s="168" t="s">
        <v>133</v>
      </c>
      <c r="C40" s="172" t="s">
        <v>146</v>
      </c>
      <c r="D40" s="168" t="s">
        <v>147</v>
      </c>
      <c r="E40" s="168" t="s">
        <v>148</v>
      </c>
      <c r="F40" s="169">
        <v>10.622764799999999</v>
      </c>
      <c r="G40" s="170"/>
      <c r="H40" s="170"/>
      <c r="I40" s="170">
        <f t="shared" si="10"/>
        <v>0</v>
      </c>
      <c r="J40" s="168">
        <f t="shared" si="11"/>
        <v>77.12</v>
      </c>
      <c r="K40" s="1">
        <f t="shared" si="12"/>
        <v>0</v>
      </c>
      <c r="L40" s="1">
        <f t="shared" si="13"/>
        <v>0</v>
      </c>
      <c r="M40" s="1"/>
      <c r="N40" s="1">
        <v>7.26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>
      <c r="A41" s="171"/>
      <c r="B41" s="168" t="s">
        <v>133</v>
      </c>
      <c r="C41" s="172" t="s">
        <v>149</v>
      </c>
      <c r="D41" s="168" t="s">
        <v>150</v>
      </c>
      <c r="E41" s="168" t="s">
        <v>151</v>
      </c>
      <c r="F41" s="169">
        <v>10.622999999999999</v>
      </c>
      <c r="G41" s="170"/>
      <c r="H41" s="170"/>
      <c r="I41" s="170">
        <f t="shared" si="10"/>
        <v>0</v>
      </c>
      <c r="J41" s="168">
        <f t="shared" si="11"/>
        <v>146.69999999999999</v>
      </c>
      <c r="K41" s="1">
        <f t="shared" si="12"/>
        <v>0</v>
      </c>
      <c r="L41" s="1">
        <f t="shared" si="13"/>
        <v>0</v>
      </c>
      <c r="M41" s="1"/>
      <c r="N41" s="1">
        <v>13.81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>
      <c r="A42" s="171"/>
      <c r="B42" s="168" t="s">
        <v>152</v>
      </c>
      <c r="C42" s="172" t="s">
        <v>153</v>
      </c>
      <c r="D42" s="168" t="s">
        <v>154</v>
      </c>
      <c r="E42" s="168" t="s">
        <v>148</v>
      </c>
      <c r="F42" s="169">
        <v>10.622999999999999</v>
      </c>
      <c r="G42" s="170"/>
      <c r="H42" s="170"/>
      <c r="I42" s="170">
        <f t="shared" si="10"/>
        <v>0</v>
      </c>
      <c r="J42" s="168">
        <f t="shared" si="11"/>
        <v>34.950000000000003</v>
      </c>
      <c r="K42" s="1">
        <f t="shared" si="12"/>
        <v>0</v>
      </c>
      <c r="L42" s="1">
        <f t="shared" si="13"/>
        <v>0</v>
      </c>
      <c r="M42" s="1"/>
      <c r="N42" s="1">
        <v>3.29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>
      <c r="A43" s="171"/>
      <c r="B43" s="168" t="s">
        <v>152</v>
      </c>
      <c r="C43" s="172" t="s">
        <v>155</v>
      </c>
      <c r="D43" s="168" t="s">
        <v>156</v>
      </c>
      <c r="E43" s="168" t="s">
        <v>148</v>
      </c>
      <c r="F43" s="169">
        <v>159.345</v>
      </c>
      <c r="G43" s="170"/>
      <c r="H43" s="170"/>
      <c r="I43" s="170">
        <f t="shared" si="10"/>
        <v>0</v>
      </c>
      <c r="J43" s="168">
        <f t="shared" si="11"/>
        <v>25.5</v>
      </c>
      <c r="K43" s="1">
        <f t="shared" si="12"/>
        <v>0</v>
      </c>
      <c r="L43" s="1">
        <f t="shared" si="13"/>
        <v>0</v>
      </c>
      <c r="M43" s="1"/>
      <c r="N43" s="1">
        <v>0.16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>
      <c r="A44" s="171"/>
      <c r="B44" s="168" t="s">
        <v>152</v>
      </c>
      <c r="C44" s="172" t="s">
        <v>157</v>
      </c>
      <c r="D44" s="168" t="s">
        <v>158</v>
      </c>
      <c r="E44" s="168" t="s">
        <v>148</v>
      </c>
      <c r="F44" s="169">
        <v>10.622999999999999</v>
      </c>
      <c r="G44" s="170"/>
      <c r="H44" s="170"/>
      <c r="I44" s="170">
        <f t="shared" si="10"/>
        <v>0</v>
      </c>
      <c r="J44" s="168">
        <f t="shared" si="11"/>
        <v>39.31</v>
      </c>
      <c r="K44" s="1">
        <f t="shared" si="12"/>
        <v>0</v>
      </c>
      <c r="L44" s="1">
        <f t="shared" si="13"/>
        <v>0</v>
      </c>
      <c r="M44" s="1"/>
      <c r="N44" s="1">
        <v>3.7</v>
      </c>
      <c r="O44" s="1"/>
      <c r="P44" s="160"/>
      <c r="Q44" s="173"/>
      <c r="R44" s="173"/>
      <c r="S44" s="149"/>
      <c r="V44" s="174"/>
      <c r="Z44">
        <v>0</v>
      </c>
    </row>
    <row r="45" spans="1:26">
      <c r="A45" s="149"/>
      <c r="B45" s="149"/>
      <c r="C45" s="149"/>
      <c r="D45" s="149" t="s">
        <v>65</v>
      </c>
      <c r="E45" s="149"/>
      <c r="F45" s="167"/>
      <c r="G45" s="152"/>
      <c r="H45" s="152">
        <f>ROUND((SUM(M33:M44))/1,2)</f>
        <v>0</v>
      </c>
      <c r="I45" s="152">
        <f>ROUND((SUM(I33:I44))/1,2)</f>
        <v>0</v>
      </c>
      <c r="J45" s="149"/>
      <c r="K45" s="149"/>
      <c r="L45" s="149">
        <f>ROUND((SUM(L33:L44))/1,2)</f>
        <v>0</v>
      </c>
      <c r="M45" s="149">
        <f>ROUND((SUM(M33:M44))/1,2)</f>
        <v>0</v>
      </c>
      <c r="N45" s="149"/>
      <c r="O45" s="149"/>
      <c r="P45" s="175">
        <f>ROUND((SUM(P33:P44))/1,2)</f>
        <v>0</v>
      </c>
      <c r="Q45" s="146"/>
      <c r="R45" s="146"/>
      <c r="S45" s="175">
        <f>ROUND((SUM(S33:S44))/1,2)</f>
        <v>0</v>
      </c>
      <c r="T45" s="146"/>
      <c r="U45" s="146"/>
      <c r="V45" s="146"/>
      <c r="W45" s="146"/>
      <c r="X45" s="146"/>
      <c r="Y45" s="146"/>
      <c r="Z45" s="146"/>
    </row>
    <row r="46" spans="1:26">
      <c r="A46" s="1"/>
      <c r="B46" s="1"/>
      <c r="C46" s="1"/>
      <c r="D46" s="1"/>
      <c r="E46" s="1"/>
      <c r="F46" s="160"/>
      <c r="G46" s="142"/>
      <c r="H46" s="142"/>
      <c r="I46" s="142"/>
      <c r="J46" s="1"/>
      <c r="K46" s="1"/>
      <c r="L46" s="1"/>
      <c r="M46" s="1"/>
      <c r="N46" s="1"/>
      <c r="O46" s="1"/>
      <c r="P46" s="1"/>
      <c r="S46" s="1"/>
    </row>
    <row r="47" spans="1:26">
      <c r="A47" s="149"/>
      <c r="B47" s="149"/>
      <c r="C47" s="149"/>
      <c r="D47" s="2" t="s">
        <v>62</v>
      </c>
      <c r="E47" s="149"/>
      <c r="F47" s="167"/>
      <c r="G47" s="152"/>
      <c r="H47" s="152">
        <f>ROUND((SUM(M9:M46))/2,2)</f>
        <v>0</v>
      </c>
      <c r="I47" s="152">
        <f>ROUND((SUM(I9:I46))/2,2)</f>
        <v>0</v>
      </c>
      <c r="J47" s="150"/>
      <c r="K47" s="149"/>
      <c r="L47" s="150">
        <f>ROUND((SUM(L9:L46))/2,2)</f>
        <v>0</v>
      </c>
      <c r="M47" s="150">
        <f>ROUND((SUM(M9:M46))/2,2)</f>
        <v>0</v>
      </c>
      <c r="N47" s="149"/>
      <c r="O47" s="149"/>
      <c r="P47" s="175">
        <f>ROUND((SUM(P9:P46))/2,2)</f>
        <v>3.01</v>
      </c>
      <c r="S47" s="175">
        <f>ROUND((SUM(S9:S46))/2,2)</f>
        <v>25.09</v>
      </c>
    </row>
    <row r="48" spans="1:26">
      <c r="A48" s="1"/>
      <c r="B48" s="1"/>
      <c r="C48" s="1"/>
      <c r="D48" s="1"/>
      <c r="E48" s="1"/>
      <c r="F48" s="160"/>
      <c r="G48" s="142"/>
      <c r="H48" s="142"/>
      <c r="I48" s="142"/>
      <c r="J48" s="1"/>
      <c r="K48" s="1"/>
      <c r="L48" s="1"/>
      <c r="M48" s="1"/>
      <c r="N48" s="1"/>
      <c r="O48" s="1"/>
      <c r="P48" s="1"/>
      <c r="S48" s="1"/>
    </row>
    <row r="49" spans="1:26">
      <c r="A49" s="149"/>
      <c r="B49" s="149"/>
      <c r="C49" s="149"/>
      <c r="D49" s="2" t="s">
        <v>66</v>
      </c>
      <c r="E49" s="149"/>
      <c r="F49" s="167"/>
      <c r="G49" s="150"/>
      <c r="H49" s="150"/>
      <c r="I49" s="150"/>
      <c r="J49" s="149"/>
      <c r="K49" s="149"/>
      <c r="L49" s="149"/>
      <c r="M49" s="149"/>
      <c r="N49" s="149"/>
      <c r="O49" s="149"/>
      <c r="P49" s="149"/>
      <c r="Q49" s="146"/>
      <c r="R49" s="146"/>
      <c r="S49" s="149"/>
      <c r="T49" s="146"/>
      <c r="U49" s="146"/>
      <c r="V49" s="146"/>
      <c r="W49" s="146"/>
      <c r="X49" s="146"/>
      <c r="Y49" s="146"/>
      <c r="Z49" s="146"/>
    </row>
    <row r="50" spans="1:26">
      <c r="A50" s="149"/>
      <c r="B50" s="149"/>
      <c r="C50" s="149"/>
      <c r="D50" s="149" t="s">
        <v>67</v>
      </c>
      <c r="E50" s="149"/>
      <c r="F50" s="167"/>
      <c r="G50" s="150"/>
      <c r="H50" s="150"/>
      <c r="I50" s="150"/>
      <c r="J50" s="149"/>
      <c r="K50" s="149"/>
      <c r="L50" s="149"/>
      <c r="M50" s="149"/>
      <c r="N50" s="149"/>
      <c r="O50" s="149"/>
      <c r="P50" s="149"/>
      <c r="Q50" s="146"/>
      <c r="R50" s="146"/>
      <c r="S50" s="149"/>
      <c r="T50" s="146"/>
      <c r="U50" s="146"/>
      <c r="V50" s="146"/>
      <c r="W50" s="146"/>
      <c r="X50" s="146"/>
      <c r="Y50" s="146"/>
      <c r="Z50" s="146"/>
    </row>
    <row r="51" spans="1:26" ht="35.1" customHeight="1">
      <c r="A51" s="171"/>
      <c r="B51" s="168" t="s">
        <v>159</v>
      </c>
      <c r="C51" s="172" t="s">
        <v>160</v>
      </c>
      <c r="D51" s="168" t="s">
        <v>161</v>
      </c>
      <c r="E51" s="168" t="s">
        <v>162</v>
      </c>
      <c r="F51" s="169">
        <v>2</v>
      </c>
      <c r="G51" s="170"/>
      <c r="H51" s="170"/>
      <c r="I51" s="170">
        <f t="shared" ref="I51:I58" si="14">ROUND(F51*(G51+H51),2)</f>
        <v>0</v>
      </c>
      <c r="J51" s="168">
        <f t="shared" ref="J51:J58" si="15">ROUND(F51*(N51),2)</f>
        <v>60.36</v>
      </c>
      <c r="K51" s="1">
        <f t="shared" ref="K51:K58" si="16">ROUND(F51*(O51),2)</f>
        <v>0</v>
      </c>
      <c r="L51" s="1">
        <f t="shared" ref="L51:L57" si="17">ROUND(F51*(G51),2)</f>
        <v>0</v>
      </c>
      <c r="M51" s="1"/>
      <c r="N51" s="1">
        <v>30.18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>
      <c r="A52" s="171"/>
      <c r="B52" s="168" t="s">
        <v>159</v>
      </c>
      <c r="C52" s="172" t="s">
        <v>163</v>
      </c>
      <c r="D52" s="168" t="s">
        <v>164</v>
      </c>
      <c r="E52" s="168" t="s">
        <v>165</v>
      </c>
      <c r="F52" s="169">
        <v>2</v>
      </c>
      <c r="G52" s="170"/>
      <c r="H52" s="170"/>
      <c r="I52" s="170">
        <f t="shared" si="14"/>
        <v>0</v>
      </c>
      <c r="J52" s="168">
        <f t="shared" si="15"/>
        <v>11.88</v>
      </c>
      <c r="K52" s="1">
        <f t="shared" si="16"/>
        <v>0</v>
      </c>
      <c r="L52" s="1">
        <f t="shared" si="17"/>
        <v>0</v>
      </c>
      <c r="M52" s="1"/>
      <c r="N52" s="1">
        <v>5.9399999999999995</v>
      </c>
      <c r="O52" s="1"/>
      <c r="P52" s="160"/>
      <c r="Q52" s="173"/>
      <c r="R52" s="173"/>
      <c r="S52" s="149"/>
      <c r="V52" s="174"/>
      <c r="Z52">
        <v>0</v>
      </c>
    </row>
    <row r="53" spans="1:26" ht="24.95" customHeight="1">
      <c r="A53" s="171"/>
      <c r="B53" s="168" t="s">
        <v>159</v>
      </c>
      <c r="C53" s="172" t="s">
        <v>166</v>
      </c>
      <c r="D53" s="168" t="s">
        <v>167</v>
      </c>
      <c r="E53" s="168" t="s">
        <v>162</v>
      </c>
      <c r="F53" s="169">
        <v>2</v>
      </c>
      <c r="G53" s="170"/>
      <c r="H53" s="170"/>
      <c r="I53" s="170">
        <f t="shared" si="14"/>
        <v>0</v>
      </c>
      <c r="J53" s="168">
        <f t="shared" si="15"/>
        <v>49.1</v>
      </c>
      <c r="K53" s="1">
        <f t="shared" si="16"/>
        <v>0</v>
      </c>
      <c r="L53" s="1">
        <f t="shared" si="17"/>
        <v>0</v>
      </c>
      <c r="M53" s="1"/>
      <c r="N53" s="1">
        <v>24.55</v>
      </c>
      <c r="O53" s="1"/>
      <c r="P53" s="167">
        <v>2.2300000000000002E-3</v>
      </c>
      <c r="Q53" s="173"/>
      <c r="R53" s="173">
        <v>2.2300000000000002E-3</v>
      </c>
      <c r="S53" s="149">
        <f>ROUND(F53*(R53),3)</f>
        <v>4.0000000000000001E-3</v>
      </c>
      <c r="V53" s="174"/>
      <c r="Z53">
        <v>0</v>
      </c>
    </row>
    <row r="54" spans="1:26" ht="24.95" customHeight="1">
      <c r="A54" s="171"/>
      <c r="B54" s="168" t="s">
        <v>159</v>
      </c>
      <c r="C54" s="172" t="s">
        <v>168</v>
      </c>
      <c r="D54" s="168" t="s">
        <v>169</v>
      </c>
      <c r="E54" s="168" t="s">
        <v>165</v>
      </c>
      <c r="F54" s="169">
        <v>2</v>
      </c>
      <c r="G54" s="170"/>
      <c r="H54" s="170"/>
      <c r="I54" s="170">
        <f t="shared" si="14"/>
        <v>0</v>
      </c>
      <c r="J54" s="168">
        <f t="shared" si="15"/>
        <v>12.52</v>
      </c>
      <c r="K54" s="1">
        <f t="shared" si="16"/>
        <v>0</v>
      </c>
      <c r="L54" s="1">
        <f t="shared" si="17"/>
        <v>0</v>
      </c>
      <c r="M54" s="1"/>
      <c r="N54" s="1">
        <v>6.26</v>
      </c>
      <c r="O54" s="1"/>
      <c r="P54" s="167">
        <v>1.2E-4</v>
      </c>
      <c r="Q54" s="173"/>
      <c r="R54" s="173">
        <v>1.2E-4</v>
      </c>
      <c r="S54" s="149">
        <f>ROUND(F54*(R54),3)</f>
        <v>0</v>
      </c>
      <c r="V54" s="174"/>
      <c r="Z54">
        <v>0</v>
      </c>
    </row>
    <row r="55" spans="1:26" ht="24.95" customHeight="1">
      <c r="A55" s="171"/>
      <c r="B55" s="168" t="s">
        <v>170</v>
      </c>
      <c r="C55" s="172" t="s">
        <v>171</v>
      </c>
      <c r="D55" s="168" t="s">
        <v>172</v>
      </c>
      <c r="E55" s="168" t="s">
        <v>165</v>
      </c>
      <c r="F55" s="169">
        <v>2</v>
      </c>
      <c r="G55" s="170"/>
      <c r="H55" s="170"/>
      <c r="I55" s="170">
        <f t="shared" si="14"/>
        <v>0</v>
      </c>
      <c r="J55" s="168">
        <f t="shared" si="15"/>
        <v>354.08</v>
      </c>
      <c r="K55" s="1">
        <f t="shared" si="16"/>
        <v>0</v>
      </c>
      <c r="L55" s="1">
        <f t="shared" si="17"/>
        <v>0</v>
      </c>
      <c r="M55" s="1"/>
      <c r="N55" s="1">
        <v>177.04</v>
      </c>
      <c r="O55" s="1"/>
      <c r="P55" s="160"/>
      <c r="Q55" s="173"/>
      <c r="R55" s="173"/>
      <c r="S55" s="149"/>
      <c r="V55" s="174"/>
      <c r="Z55">
        <v>0</v>
      </c>
    </row>
    <row r="56" spans="1:26" ht="24.95" customHeight="1">
      <c r="A56" s="171"/>
      <c r="B56" s="168" t="s">
        <v>170</v>
      </c>
      <c r="C56" s="172" t="s">
        <v>173</v>
      </c>
      <c r="D56" s="168" t="s">
        <v>174</v>
      </c>
      <c r="E56" s="168" t="s">
        <v>165</v>
      </c>
      <c r="F56" s="169">
        <v>2</v>
      </c>
      <c r="G56" s="170"/>
      <c r="H56" s="170"/>
      <c r="I56" s="170">
        <f t="shared" si="14"/>
        <v>0</v>
      </c>
      <c r="J56" s="168">
        <f t="shared" si="15"/>
        <v>68.58</v>
      </c>
      <c r="K56" s="1">
        <f t="shared" si="16"/>
        <v>0</v>
      </c>
      <c r="L56" s="1">
        <f t="shared" si="17"/>
        <v>0</v>
      </c>
      <c r="M56" s="1"/>
      <c r="N56" s="1">
        <v>34.29</v>
      </c>
      <c r="O56" s="1"/>
      <c r="P56" s="160"/>
      <c r="Q56" s="173"/>
      <c r="R56" s="173"/>
      <c r="S56" s="149"/>
      <c r="V56" s="174"/>
      <c r="Z56">
        <v>0</v>
      </c>
    </row>
    <row r="57" spans="1:26" ht="24.95" customHeight="1">
      <c r="A57" s="171"/>
      <c r="B57" s="168" t="s">
        <v>170</v>
      </c>
      <c r="C57" s="172" t="s">
        <v>175</v>
      </c>
      <c r="D57" s="168" t="s">
        <v>176</v>
      </c>
      <c r="E57" s="168" t="s">
        <v>165</v>
      </c>
      <c r="F57" s="169">
        <v>2</v>
      </c>
      <c r="G57" s="170"/>
      <c r="H57" s="170"/>
      <c r="I57" s="170">
        <f t="shared" si="14"/>
        <v>0</v>
      </c>
      <c r="J57" s="168">
        <f t="shared" si="15"/>
        <v>203.12</v>
      </c>
      <c r="K57" s="1">
        <f t="shared" si="16"/>
        <v>0</v>
      </c>
      <c r="L57" s="1">
        <f t="shared" si="17"/>
        <v>0</v>
      </c>
      <c r="M57" s="1"/>
      <c r="N57" s="1">
        <v>101.56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>
      <c r="A58" s="171"/>
      <c r="B58" s="168" t="s">
        <v>130</v>
      </c>
      <c r="C58" s="172" t="s">
        <v>177</v>
      </c>
      <c r="D58" s="168" t="s">
        <v>178</v>
      </c>
      <c r="E58" s="168" t="s">
        <v>165</v>
      </c>
      <c r="F58" s="169">
        <v>2</v>
      </c>
      <c r="G58" s="170"/>
      <c r="H58" s="170"/>
      <c r="I58" s="170">
        <f t="shared" si="14"/>
        <v>0</v>
      </c>
      <c r="J58" s="168">
        <f t="shared" si="15"/>
        <v>63.38</v>
      </c>
      <c r="K58" s="1">
        <f t="shared" si="16"/>
        <v>0</v>
      </c>
      <c r="L58" s="1"/>
      <c r="M58" s="1">
        <f>ROUND(F58*(G58),2)</f>
        <v>0</v>
      </c>
      <c r="N58" s="1">
        <v>31.69</v>
      </c>
      <c r="O58" s="1"/>
      <c r="P58" s="167">
        <v>2E-3</v>
      </c>
      <c r="Q58" s="173"/>
      <c r="R58" s="173">
        <v>2E-3</v>
      </c>
      <c r="S58" s="149">
        <f>ROUND(F58*(R58),3)</f>
        <v>4.0000000000000001E-3</v>
      </c>
      <c r="V58" s="174"/>
      <c r="Z58">
        <v>0</v>
      </c>
    </row>
    <row r="59" spans="1:26">
      <c r="A59" s="149"/>
      <c r="B59" s="149"/>
      <c r="C59" s="149"/>
      <c r="D59" s="149" t="s">
        <v>67</v>
      </c>
      <c r="E59" s="149"/>
      <c r="F59" s="167"/>
      <c r="G59" s="152"/>
      <c r="H59" s="152">
        <f>ROUND((SUM(M50:M58))/1,2)</f>
        <v>0</v>
      </c>
      <c r="I59" s="152">
        <f>ROUND((SUM(I50:I58))/1,2)</f>
        <v>0</v>
      </c>
      <c r="J59" s="149"/>
      <c r="K59" s="149"/>
      <c r="L59" s="149">
        <f>ROUND((SUM(L50:L58))/1,2)</f>
        <v>0</v>
      </c>
      <c r="M59" s="149">
        <f>ROUND((SUM(M50:M58))/1,2)</f>
        <v>0</v>
      </c>
      <c r="N59" s="149"/>
      <c r="O59" s="149"/>
      <c r="P59" s="175">
        <f>ROUND((SUM(P50:P58))/1,2)</f>
        <v>0</v>
      </c>
      <c r="Q59" s="146"/>
      <c r="R59" s="146"/>
      <c r="S59" s="175">
        <f>ROUND((SUM(S50:S58))/1,2)</f>
        <v>0.01</v>
      </c>
      <c r="T59" s="146"/>
      <c r="U59" s="146"/>
      <c r="V59" s="146"/>
      <c r="W59" s="146"/>
      <c r="X59" s="146"/>
      <c r="Y59" s="146"/>
      <c r="Z59" s="146"/>
    </row>
    <row r="60" spans="1:26">
      <c r="A60" s="1"/>
      <c r="B60" s="1"/>
      <c r="C60" s="1"/>
      <c r="D60" s="1"/>
      <c r="E60" s="1"/>
      <c r="F60" s="160"/>
      <c r="G60" s="142"/>
      <c r="H60" s="142"/>
      <c r="I60" s="142"/>
      <c r="J60" s="1"/>
      <c r="K60" s="1"/>
      <c r="L60" s="1"/>
      <c r="M60" s="1"/>
      <c r="N60" s="1"/>
      <c r="O60" s="1"/>
      <c r="P60" s="1"/>
      <c r="S60" s="1"/>
    </row>
    <row r="61" spans="1:26">
      <c r="A61" s="149"/>
      <c r="B61" s="149"/>
      <c r="C61" s="149"/>
      <c r="D61" s="149" t="s">
        <v>68</v>
      </c>
      <c r="E61" s="149"/>
      <c r="F61" s="167"/>
      <c r="G61" s="150"/>
      <c r="H61" s="150"/>
      <c r="I61" s="150"/>
      <c r="J61" s="149"/>
      <c r="K61" s="149"/>
      <c r="L61" s="149"/>
      <c r="M61" s="149"/>
      <c r="N61" s="149"/>
      <c r="O61" s="149"/>
      <c r="P61" s="149"/>
      <c r="Q61" s="146"/>
      <c r="R61" s="146"/>
      <c r="S61" s="149"/>
      <c r="T61" s="146"/>
      <c r="U61" s="146"/>
      <c r="V61" s="146"/>
      <c r="W61" s="146"/>
      <c r="X61" s="146"/>
      <c r="Y61" s="146"/>
      <c r="Z61" s="146"/>
    </row>
    <row r="62" spans="1:26" ht="24.95" customHeight="1">
      <c r="A62" s="171"/>
      <c r="B62" s="168" t="s">
        <v>179</v>
      </c>
      <c r="C62" s="172" t="s">
        <v>180</v>
      </c>
      <c r="D62" s="168" t="s">
        <v>181</v>
      </c>
      <c r="E62" s="168" t="s">
        <v>101</v>
      </c>
      <c r="F62" s="169">
        <v>19.517800000000001</v>
      </c>
      <c r="G62" s="170"/>
      <c r="H62" s="170"/>
      <c r="I62" s="170">
        <f>ROUND(F62*(G62+H62),2)</f>
        <v>0</v>
      </c>
      <c r="J62" s="168">
        <f>ROUND(F62*(N62),2)</f>
        <v>426.85</v>
      </c>
      <c r="K62" s="1">
        <f>ROUND(F62*(O62),2)</f>
        <v>0</v>
      </c>
      <c r="L62" s="1">
        <f>ROUND(F62*(G62),2)</f>
        <v>0</v>
      </c>
      <c r="M62" s="1"/>
      <c r="N62" s="1">
        <v>21.87</v>
      </c>
      <c r="O62" s="1"/>
      <c r="P62" s="167">
        <v>1.6777344E-2</v>
      </c>
      <c r="Q62" s="173"/>
      <c r="R62" s="173">
        <v>1.6777344E-2</v>
      </c>
      <c r="S62" s="149">
        <f>ROUND(F62*(R62),3)</f>
        <v>0.32700000000000001</v>
      </c>
      <c r="V62" s="174"/>
      <c r="Z62">
        <v>0</v>
      </c>
    </row>
    <row r="63" spans="1:26" ht="35.1" customHeight="1">
      <c r="A63" s="171"/>
      <c r="B63" s="168" t="s">
        <v>179</v>
      </c>
      <c r="C63" s="172" t="s">
        <v>182</v>
      </c>
      <c r="D63" s="168" t="s">
        <v>183</v>
      </c>
      <c r="E63" s="168" t="s">
        <v>101</v>
      </c>
      <c r="F63" s="169">
        <v>63.402999999999999</v>
      </c>
      <c r="G63" s="170"/>
      <c r="H63" s="170"/>
      <c r="I63" s="170">
        <f>ROUND(F63*(G63+H63),2)</f>
        <v>0</v>
      </c>
      <c r="J63" s="168">
        <f>ROUND(F63*(N63),2)</f>
        <v>1945.84</v>
      </c>
      <c r="K63" s="1">
        <f>ROUND(F63*(O63),2)</f>
        <v>0</v>
      </c>
      <c r="L63" s="1">
        <f>ROUND(F63*(G63),2)</f>
        <v>0</v>
      </c>
      <c r="M63" s="1"/>
      <c r="N63" s="1">
        <v>30.69</v>
      </c>
      <c r="O63" s="1"/>
      <c r="P63" s="167">
        <v>1.0059957499999999E-2</v>
      </c>
      <c r="Q63" s="173"/>
      <c r="R63" s="173">
        <v>1.0059957499999999E-2</v>
      </c>
      <c r="S63" s="149">
        <f>ROUND(F63*(R63),3)</f>
        <v>0.63800000000000001</v>
      </c>
      <c r="V63" s="174"/>
      <c r="Z63">
        <v>0</v>
      </c>
    </row>
    <row r="64" spans="1:26">
      <c r="A64" s="149"/>
      <c r="B64" s="149"/>
      <c r="C64" s="149"/>
      <c r="D64" s="149" t="s">
        <v>68</v>
      </c>
      <c r="E64" s="149"/>
      <c r="F64" s="167"/>
      <c r="G64" s="152"/>
      <c r="H64" s="152">
        <f>ROUND((SUM(M61:M63))/1,2)</f>
        <v>0</v>
      </c>
      <c r="I64" s="152">
        <f>ROUND((SUM(I61:I63))/1,2)</f>
        <v>0</v>
      </c>
      <c r="J64" s="149"/>
      <c r="K64" s="149"/>
      <c r="L64" s="149">
        <f>ROUND((SUM(L61:L63))/1,2)</f>
        <v>0</v>
      </c>
      <c r="M64" s="149">
        <f>ROUND((SUM(M61:M63))/1,2)</f>
        <v>0</v>
      </c>
      <c r="N64" s="149"/>
      <c r="O64" s="149"/>
      <c r="P64" s="175">
        <f>ROUND((SUM(P61:P63))/1,2)</f>
        <v>0.03</v>
      </c>
      <c r="Q64" s="146"/>
      <c r="R64" s="146"/>
      <c r="S64" s="175">
        <f>ROUND((SUM(S61:S63))/1,2)</f>
        <v>0.97</v>
      </c>
      <c r="T64" s="146"/>
      <c r="U64" s="146"/>
      <c r="V64" s="146"/>
      <c r="W64" s="146"/>
      <c r="X64" s="146"/>
      <c r="Y64" s="146"/>
      <c r="Z64" s="146"/>
    </row>
    <row r="65" spans="1:26">
      <c r="A65" s="1"/>
      <c r="B65" s="1"/>
      <c r="C65" s="1"/>
      <c r="D65" s="1"/>
      <c r="E65" s="1"/>
      <c r="F65" s="160"/>
      <c r="G65" s="142"/>
      <c r="H65" s="142"/>
      <c r="I65" s="142"/>
      <c r="J65" s="1"/>
      <c r="K65" s="1"/>
      <c r="L65" s="1"/>
      <c r="M65" s="1"/>
      <c r="N65" s="1"/>
      <c r="O65" s="1"/>
      <c r="P65" s="1"/>
      <c r="S65" s="1"/>
    </row>
    <row r="66" spans="1:26">
      <c r="A66" s="149"/>
      <c r="B66" s="149"/>
      <c r="C66" s="149"/>
      <c r="D66" s="149" t="s">
        <v>69</v>
      </c>
      <c r="E66" s="149"/>
      <c r="F66" s="167"/>
      <c r="G66" s="150"/>
      <c r="H66" s="150"/>
      <c r="I66" s="150"/>
      <c r="J66" s="149"/>
      <c r="K66" s="149"/>
      <c r="L66" s="149"/>
      <c r="M66" s="149"/>
      <c r="N66" s="149"/>
      <c r="O66" s="149"/>
      <c r="P66" s="149"/>
      <c r="Q66" s="146"/>
      <c r="R66" s="146"/>
      <c r="S66" s="149"/>
      <c r="T66" s="146"/>
      <c r="U66" s="146"/>
      <c r="V66" s="146"/>
      <c r="W66" s="146"/>
      <c r="X66" s="146"/>
      <c r="Y66" s="146"/>
      <c r="Z66" s="146"/>
    </row>
    <row r="67" spans="1:26" ht="24.95" customHeight="1">
      <c r="A67" s="171"/>
      <c r="B67" s="168" t="s">
        <v>184</v>
      </c>
      <c r="C67" s="172" t="s">
        <v>185</v>
      </c>
      <c r="D67" s="168" t="s">
        <v>186</v>
      </c>
      <c r="E67" s="168" t="s">
        <v>122</v>
      </c>
      <c r="F67" s="169">
        <v>15.2</v>
      </c>
      <c r="G67" s="170"/>
      <c r="H67" s="170"/>
      <c r="I67" s="170">
        <f>ROUND(F67*(G67+H67),2)</f>
        <v>0</v>
      </c>
      <c r="J67" s="168">
        <f>ROUND(F67*(N67),2)</f>
        <v>145.31</v>
      </c>
      <c r="K67" s="1">
        <f>ROUND(F67*(O67),2)</f>
        <v>0</v>
      </c>
      <c r="L67" s="1">
        <f>ROUND(F67*(G67),2)</f>
        <v>0</v>
      </c>
      <c r="M67" s="1"/>
      <c r="N67" s="1">
        <v>9.56</v>
      </c>
      <c r="O67" s="1"/>
      <c r="P67" s="167">
        <v>2.1599999999999999E-4</v>
      </c>
      <c r="Q67" s="173"/>
      <c r="R67" s="173">
        <v>2.1599999999999999E-4</v>
      </c>
      <c r="S67" s="149">
        <f>ROUND(F67*(R67),3)</f>
        <v>3.0000000000000001E-3</v>
      </c>
      <c r="V67" s="174"/>
      <c r="Z67">
        <v>0</v>
      </c>
    </row>
    <row r="68" spans="1:26" ht="24.95" customHeight="1">
      <c r="A68" s="171"/>
      <c r="B68" s="168" t="s">
        <v>187</v>
      </c>
      <c r="C68" s="172" t="s">
        <v>188</v>
      </c>
      <c r="D68" s="168" t="s">
        <v>189</v>
      </c>
      <c r="E68" s="168" t="s">
        <v>122</v>
      </c>
      <c r="F68" s="169">
        <v>9.6</v>
      </c>
      <c r="G68" s="170"/>
      <c r="H68" s="170"/>
      <c r="I68" s="170">
        <f>ROUND(F68*(G68+H68),2)</f>
        <v>0</v>
      </c>
      <c r="J68" s="168">
        <f>ROUND(F68*(N68),2)</f>
        <v>8.64</v>
      </c>
      <c r="K68" s="1">
        <f>ROUND(F68*(O68),2)</f>
        <v>0</v>
      </c>
      <c r="L68" s="1">
        <f>ROUND(F68*(G68),2)</f>
        <v>0</v>
      </c>
      <c r="M68" s="1"/>
      <c r="N68" s="1">
        <v>0.9</v>
      </c>
      <c r="O68" s="1"/>
      <c r="P68" s="160"/>
      <c r="Q68" s="173"/>
      <c r="R68" s="173"/>
      <c r="S68" s="149"/>
      <c r="V68" s="174">
        <f>ROUND(F68*(X68),3)</f>
        <v>1.2999999999999999E-2</v>
      </c>
      <c r="X68">
        <v>1.3500000000000001E-3</v>
      </c>
      <c r="Z68">
        <v>0</v>
      </c>
    </row>
    <row r="69" spans="1:26">
      <c r="A69" s="149"/>
      <c r="B69" s="149"/>
      <c r="C69" s="149"/>
      <c r="D69" s="149" t="s">
        <v>69</v>
      </c>
      <c r="E69" s="149"/>
      <c r="F69" s="167"/>
      <c r="G69" s="152"/>
      <c r="H69" s="152">
        <f>ROUND((SUM(M66:M68))/1,2)</f>
        <v>0</v>
      </c>
      <c r="I69" s="152">
        <f>ROUND((SUM(I66:I68))/1,2)</f>
        <v>0</v>
      </c>
      <c r="J69" s="149"/>
      <c r="K69" s="149"/>
      <c r="L69" s="149">
        <f>ROUND((SUM(L66:L68))/1,2)</f>
        <v>0</v>
      </c>
      <c r="M69" s="149">
        <f>ROUND((SUM(M66:M68))/1,2)</f>
        <v>0</v>
      </c>
      <c r="N69" s="149"/>
      <c r="O69" s="149"/>
      <c r="P69" s="175">
        <f>ROUND((SUM(P66:P68))/1,2)</f>
        <v>0</v>
      </c>
      <c r="Q69" s="146"/>
      <c r="R69" s="146"/>
      <c r="S69" s="175">
        <f>ROUND((SUM(S66:S68))/1,2)</f>
        <v>0</v>
      </c>
      <c r="T69" s="146"/>
      <c r="U69" s="146"/>
      <c r="V69" s="146"/>
      <c r="W69" s="146"/>
      <c r="X69" s="146"/>
      <c r="Y69" s="146"/>
      <c r="Z69" s="146"/>
    </row>
    <row r="70" spans="1:26">
      <c r="A70" s="1"/>
      <c r="B70" s="1"/>
      <c r="C70" s="1"/>
      <c r="D70" s="1"/>
      <c r="E70" s="1"/>
      <c r="F70" s="160"/>
      <c r="G70" s="142"/>
      <c r="H70" s="142"/>
      <c r="I70" s="142"/>
      <c r="J70" s="1"/>
      <c r="K70" s="1"/>
      <c r="L70" s="1"/>
      <c r="M70" s="1"/>
      <c r="N70" s="1"/>
      <c r="O70" s="1"/>
      <c r="P70" s="1"/>
      <c r="S70" s="1"/>
    </row>
    <row r="71" spans="1:26">
      <c r="A71" s="149"/>
      <c r="B71" s="149"/>
      <c r="C71" s="149"/>
      <c r="D71" s="149" t="s">
        <v>70</v>
      </c>
      <c r="E71" s="149"/>
      <c r="F71" s="167"/>
      <c r="G71" s="150"/>
      <c r="H71" s="150"/>
      <c r="I71" s="150"/>
      <c r="J71" s="149"/>
      <c r="K71" s="149"/>
      <c r="L71" s="149"/>
      <c r="M71" s="149"/>
      <c r="N71" s="149"/>
      <c r="O71" s="149"/>
      <c r="P71" s="149"/>
      <c r="Q71" s="146"/>
      <c r="R71" s="146"/>
      <c r="S71" s="149"/>
      <c r="T71" s="146"/>
      <c r="U71" s="146"/>
      <c r="V71" s="146"/>
      <c r="W71" s="146"/>
      <c r="X71" s="146"/>
      <c r="Y71" s="146"/>
      <c r="Z71" s="146"/>
    </row>
    <row r="72" spans="1:26" ht="24.95" customHeight="1">
      <c r="A72" s="171"/>
      <c r="B72" s="168" t="s">
        <v>190</v>
      </c>
      <c r="C72" s="172" t="s">
        <v>191</v>
      </c>
      <c r="D72" s="168" t="s">
        <v>192</v>
      </c>
      <c r="E72" s="168" t="s">
        <v>94</v>
      </c>
      <c r="F72" s="169">
        <v>6</v>
      </c>
      <c r="G72" s="170"/>
      <c r="H72" s="170"/>
      <c r="I72" s="170">
        <f>ROUND(F72*(G72+H72),2)</f>
        <v>0</v>
      </c>
      <c r="J72" s="168">
        <f>ROUND(F72*(N72),2)</f>
        <v>27.66</v>
      </c>
      <c r="K72" s="1">
        <f>ROUND(F72*(O72),2)</f>
        <v>0</v>
      </c>
      <c r="L72" s="1">
        <f>ROUND(F72*(G72),2)</f>
        <v>0</v>
      </c>
      <c r="M72" s="1"/>
      <c r="N72" s="1">
        <v>4.6100000000000003</v>
      </c>
      <c r="O72" s="1"/>
      <c r="P72" s="160"/>
      <c r="Q72" s="173"/>
      <c r="R72" s="173"/>
      <c r="S72" s="149"/>
      <c r="V72" s="174"/>
      <c r="Z72">
        <v>0</v>
      </c>
    </row>
    <row r="73" spans="1:26" ht="24.95" customHeight="1">
      <c r="A73" s="171"/>
      <c r="B73" s="168" t="s">
        <v>193</v>
      </c>
      <c r="C73" s="172" t="s">
        <v>194</v>
      </c>
      <c r="D73" s="168" t="s">
        <v>195</v>
      </c>
      <c r="E73" s="168" t="s">
        <v>94</v>
      </c>
      <c r="F73" s="169">
        <v>4</v>
      </c>
      <c r="G73" s="170"/>
      <c r="H73" s="170"/>
      <c r="I73" s="170">
        <f>ROUND(F73*(G73+H73),2)</f>
        <v>0</v>
      </c>
      <c r="J73" s="168">
        <f>ROUND(F73*(N73),2)</f>
        <v>441.44</v>
      </c>
      <c r="K73" s="1">
        <f>ROUND(F73*(O73),2)</f>
        <v>0</v>
      </c>
      <c r="L73" s="1"/>
      <c r="M73" s="1">
        <f>ROUND(F73*(G73),2)</f>
        <v>0</v>
      </c>
      <c r="N73" s="1">
        <v>110.36</v>
      </c>
      <c r="O73" s="1"/>
      <c r="P73" s="167">
        <v>1.7999999999999999E-2</v>
      </c>
      <c r="Q73" s="173"/>
      <c r="R73" s="173">
        <v>1.7999999999999999E-2</v>
      </c>
      <c r="S73" s="149">
        <f>ROUND(F73*(R73),3)</f>
        <v>7.1999999999999995E-2</v>
      </c>
      <c r="V73" s="174"/>
      <c r="Z73">
        <v>0</v>
      </c>
    </row>
    <row r="74" spans="1:26" ht="24.95" customHeight="1">
      <c r="A74" s="171"/>
      <c r="B74" s="168" t="s">
        <v>193</v>
      </c>
      <c r="C74" s="172" t="s">
        <v>196</v>
      </c>
      <c r="D74" s="168" t="s">
        <v>197</v>
      </c>
      <c r="E74" s="168" t="s">
        <v>198</v>
      </c>
      <c r="F74" s="169">
        <v>2</v>
      </c>
      <c r="G74" s="170"/>
      <c r="H74" s="170"/>
      <c r="I74" s="170">
        <f>ROUND(F74*(G74+H74),2)</f>
        <v>0</v>
      </c>
      <c r="J74" s="168">
        <f>ROUND(F74*(N74),2)</f>
        <v>333.12</v>
      </c>
      <c r="K74" s="1">
        <f>ROUND(F74*(O74),2)</f>
        <v>0</v>
      </c>
      <c r="L74" s="1"/>
      <c r="M74" s="1">
        <f>ROUND(F74*(G74),2)</f>
        <v>0</v>
      </c>
      <c r="N74" s="1">
        <v>166.56</v>
      </c>
      <c r="O74" s="1"/>
      <c r="P74" s="167">
        <v>1.7999999999999999E-2</v>
      </c>
      <c r="Q74" s="173"/>
      <c r="R74" s="173">
        <v>1.7999999999999999E-2</v>
      </c>
      <c r="S74" s="149">
        <f>ROUND(F74*(R74),3)</f>
        <v>3.5999999999999997E-2</v>
      </c>
      <c r="V74" s="174"/>
      <c r="Z74">
        <v>0</v>
      </c>
    </row>
    <row r="75" spans="1:26">
      <c r="A75" s="149"/>
      <c r="B75" s="149"/>
      <c r="C75" s="149"/>
      <c r="D75" s="149" t="s">
        <v>70</v>
      </c>
      <c r="E75" s="149"/>
      <c r="F75" s="167"/>
      <c r="G75" s="152"/>
      <c r="H75" s="152">
        <f>ROUND((SUM(M71:M74))/1,2)</f>
        <v>0</v>
      </c>
      <c r="I75" s="152">
        <f>ROUND((SUM(I71:I74))/1,2)</f>
        <v>0</v>
      </c>
      <c r="J75" s="149"/>
      <c r="K75" s="149"/>
      <c r="L75" s="149">
        <f>ROUND((SUM(L71:L74))/1,2)</f>
        <v>0</v>
      </c>
      <c r="M75" s="149">
        <f>ROUND((SUM(M71:M74))/1,2)</f>
        <v>0</v>
      </c>
      <c r="N75" s="149"/>
      <c r="O75" s="149"/>
      <c r="P75" s="175">
        <f>ROUND((SUM(P71:P74))/1,2)</f>
        <v>0.04</v>
      </c>
      <c r="Q75" s="146"/>
      <c r="R75" s="146"/>
      <c r="S75" s="175">
        <f>ROUND((SUM(S71:S74))/1,2)</f>
        <v>0.11</v>
      </c>
      <c r="T75" s="146"/>
      <c r="U75" s="146"/>
      <c r="V75" s="146"/>
      <c r="W75" s="146"/>
      <c r="X75" s="146"/>
      <c r="Y75" s="146"/>
      <c r="Z75" s="146"/>
    </row>
    <row r="76" spans="1:26">
      <c r="A76" s="1"/>
      <c r="B76" s="1"/>
      <c r="C76" s="1"/>
      <c r="D76" s="1"/>
      <c r="E76" s="1"/>
      <c r="F76" s="160"/>
      <c r="G76" s="142"/>
      <c r="H76" s="142"/>
      <c r="I76" s="142"/>
      <c r="J76" s="1"/>
      <c r="K76" s="1"/>
      <c r="L76" s="1"/>
      <c r="M76" s="1"/>
      <c r="N76" s="1"/>
      <c r="O76" s="1"/>
      <c r="P76" s="1"/>
      <c r="S76" s="1"/>
    </row>
    <row r="77" spans="1:26">
      <c r="A77" s="149"/>
      <c r="B77" s="149"/>
      <c r="C77" s="149"/>
      <c r="D77" s="149" t="s">
        <v>71</v>
      </c>
      <c r="E77" s="149"/>
      <c r="F77" s="167"/>
      <c r="G77" s="150"/>
      <c r="H77" s="150"/>
      <c r="I77" s="150"/>
      <c r="J77" s="149"/>
      <c r="K77" s="149"/>
      <c r="L77" s="149"/>
      <c r="M77" s="149"/>
      <c r="N77" s="149"/>
      <c r="O77" s="149"/>
      <c r="P77" s="149"/>
      <c r="Q77" s="146"/>
      <c r="R77" s="146"/>
      <c r="S77" s="149"/>
      <c r="T77" s="146"/>
      <c r="U77" s="146"/>
      <c r="V77" s="146"/>
      <c r="W77" s="146"/>
      <c r="X77" s="146"/>
      <c r="Y77" s="146"/>
      <c r="Z77" s="146"/>
    </row>
    <row r="78" spans="1:26" ht="24.95" customHeight="1">
      <c r="A78" s="171"/>
      <c r="B78" s="168" t="s">
        <v>199</v>
      </c>
      <c r="C78" s="172" t="s">
        <v>200</v>
      </c>
      <c r="D78" s="168" t="s">
        <v>201</v>
      </c>
      <c r="E78" s="168" t="s">
        <v>126</v>
      </c>
      <c r="F78" s="169">
        <v>75.84</v>
      </c>
      <c r="G78" s="170"/>
      <c r="H78" s="170"/>
      <c r="I78" s="170">
        <f>ROUND(F78*(G78+H78),2)</f>
        <v>0</v>
      </c>
      <c r="J78" s="168">
        <f>ROUND(F78*(N78),2)</f>
        <v>628.71</v>
      </c>
      <c r="K78" s="1">
        <f>ROUND(F78*(O78),2)</f>
        <v>0</v>
      </c>
      <c r="L78" s="1">
        <f>ROUND(F78*(G78),2)</f>
        <v>0</v>
      </c>
      <c r="M78" s="1"/>
      <c r="N78" s="1">
        <v>8.2899999999999991</v>
      </c>
      <c r="O78" s="1"/>
      <c r="P78" s="167">
        <v>2E-3</v>
      </c>
      <c r="Q78" s="173"/>
      <c r="R78" s="173">
        <v>2E-3</v>
      </c>
      <c r="S78" s="149">
        <f>ROUND(F78*(R78),3)</f>
        <v>0.152</v>
      </c>
      <c r="V78" s="174"/>
      <c r="Z78">
        <v>0</v>
      </c>
    </row>
    <row r="79" spans="1:26" ht="24.95" customHeight="1">
      <c r="A79" s="171"/>
      <c r="B79" s="168" t="s">
        <v>202</v>
      </c>
      <c r="C79" s="172" t="s">
        <v>203</v>
      </c>
      <c r="D79" s="168" t="s">
        <v>204</v>
      </c>
      <c r="E79" s="168" t="s">
        <v>94</v>
      </c>
      <c r="F79" s="169">
        <v>4</v>
      </c>
      <c r="G79" s="170"/>
      <c r="H79" s="170"/>
      <c r="I79" s="170">
        <f>ROUND(F79*(G79+H79),2)</f>
        <v>0</v>
      </c>
      <c r="J79" s="168">
        <f>ROUND(F79*(N79),2)</f>
        <v>975</v>
      </c>
      <c r="K79" s="1">
        <f>ROUND(F79*(O79),2)</f>
        <v>0</v>
      </c>
      <c r="L79" s="1">
        <f>ROUND(F79*(G79),2)</f>
        <v>0</v>
      </c>
      <c r="M79" s="1"/>
      <c r="N79" s="1">
        <v>243.75</v>
      </c>
      <c r="O79" s="1"/>
      <c r="P79" s="160"/>
      <c r="Q79" s="173"/>
      <c r="R79" s="173"/>
      <c r="S79" s="149"/>
      <c r="V79" s="174"/>
      <c r="Z79">
        <v>0</v>
      </c>
    </row>
    <row r="80" spans="1:26" ht="24.95" customHeight="1">
      <c r="A80" s="171"/>
      <c r="B80" s="168" t="s">
        <v>205</v>
      </c>
      <c r="C80" s="172" t="s">
        <v>206</v>
      </c>
      <c r="D80" s="168" t="s">
        <v>207</v>
      </c>
      <c r="E80" s="168" t="s">
        <v>94</v>
      </c>
      <c r="F80" s="169">
        <v>8</v>
      </c>
      <c r="G80" s="170"/>
      <c r="H80" s="170"/>
      <c r="I80" s="170">
        <f>ROUND(F80*(G80+H80),2)</f>
        <v>0</v>
      </c>
      <c r="J80" s="168">
        <f>ROUND(F80*(N80),2)</f>
        <v>520</v>
      </c>
      <c r="K80" s="1">
        <f>ROUND(F80*(O80),2)</f>
        <v>0</v>
      </c>
      <c r="L80" s="1"/>
      <c r="M80" s="1">
        <f>ROUND(F80*(G80),2)</f>
        <v>0</v>
      </c>
      <c r="N80" s="1">
        <v>65</v>
      </c>
      <c r="O80" s="1"/>
      <c r="P80" s="160"/>
      <c r="Q80" s="173"/>
      <c r="R80" s="173"/>
      <c r="S80" s="149"/>
      <c r="V80" s="174"/>
      <c r="Z80">
        <v>0</v>
      </c>
    </row>
    <row r="81" spans="1:26" ht="24.95" customHeight="1">
      <c r="A81" s="171"/>
      <c r="B81" s="168" t="s">
        <v>205</v>
      </c>
      <c r="C81" s="172" t="s">
        <v>208</v>
      </c>
      <c r="D81" s="168" t="s">
        <v>209</v>
      </c>
      <c r="E81" s="168" t="s">
        <v>94</v>
      </c>
      <c r="F81" s="169">
        <v>2</v>
      </c>
      <c r="G81" s="170"/>
      <c r="H81" s="170"/>
      <c r="I81" s="170">
        <f>ROUND(F81*(G81+H81),2)</f>
        <v>0</v>
      </c>
      <c r="J81" s="168">
        <f>ROUND(F81*(N81),2)</f>
        <v>1381.24</v>
      </c>
      <c r="K81" s="1">
        <f>ROUND(F81*(O81),2)</f>
        <v>0</v>
      </c>
      <c r="L81" s="1"/>
      <c r="M81" s="1">
        <f>ROUND(F81*(G81),2)</f>
        <v>0</v>
      </c>
      <c r="N81" s="1">
        <v>690.62</v>
      </c>
      <c r="O81" s="1"/>
      <c r="P81" s="160"/>
      <c r="Q81" s="173"/>
      <c r="R81" s="173"/>
      <c r="S81" s="149"/>
      <c r="V81" s="174"/>
      <c r="Z81">
        <v>0</v>
      </c>
    </row>
    <row r="82" spans="1:26" ht="24.95" customHeight="1">
      <c r="A82" s="171"/>
      <c r="B82" s="168" t="s">
        <v>205</v>
      </c>
      <c r="C82" s="172" t="s">
        <v>210</v>
      </c>
      <c r="D82" s="168" t="s">
        <v>211</v>
      </c>
      <c r="E82" s="168" t="s">
        <v>94</v>
      </c>
      <c r="F82" s="169">
        <v>1</v>
      </c>
      <c r="G82" s="170"/>
      <c r="H82" s="170"/>
      <c r="I82" s="170">
        <f>ROUND(F82*(G82+H82),2)</f>
        <v>0</v>
      </c>
      <c r="J82" s="168">
        <f>ROUND(F82*(N82),2)</f>
        <v>528.12</v>
      </c>
      <c r="K82" s="1">
        <f>ROUND(F82*(O82),2)</f>
        <v>0</v>
      </c>
      <c r="L82" s="1"/>
      <c r="M82" s="1">
        <f>ROUND(F82*(G82),2)</f>
        <v>0</v>
      </c>
      <c r="N82" s="1">
        <v>528.12</v>
      </c>
      <c r="O82" s="1"/>
      <c r="P82" s="160"/>
      <c r="Q82" s="173"/>
      <c r="R82" s="173"/>
      <c r="S82" s="149"/>
      <c r="V82" s="174"/>
      <c r="Z82">
        <v>0</v>
      </c>
    </row>
    <row r="83" spans="1:26">
      <c r="A83" s="149"/>
      <c r="B83" s="149"/>
      <c r="C83" s="149"/>
      <c r="D83" s="149" t="s">
        <v>71</v>
      </c>
      <c r="E83" s="149"/>
      <c r="F83" s="167"/>
      <c r="G83" s="152"/>
      <c r="H83" s="152">
        <f>ROUND((SUM(M77:M82))/1,2)</f>
        <v>0</v>
      </c>
      <c r="I83" s="152">
        <f>ROUND((SUM(I77:I82))/1,2)</f>
        <v>0</v>
      </c>
      <c r="J83" s="149"/>
      <c r="K83" s="149"/>
      <c r="L83" s="149">
        <f>ROUND((SUM(L77:L82))/1,2)</f>
        <v>0</v>
      </c>
      <c r="M83" s="149">
        <f>ROUND((SUM(M77:M82))/1,2)</f>
        <v>0</v>
      </c>
      <c r="N83" s="149"/>
      <c r="O83" s="149"/>
      <c r="P83" s="175">
        <f>ROUND((SUM(P77:P82))/1,2)</f>
        <v>0</v>
      </c>
      <c r="Q83" s="146"/>
      <c r="R83" s="146"/>
      <c r="S83" s="175">
        <f>ROUND((SUM(S77:S82))/1,2)</f>
        <v>0.15</v>
      </c>
      <c r="T83" s="146"/>
      <c r="U83" s="146"/>
      <c r="V83" s="146"/>
      <c r="W83" s="146"/>
      <c r="X83" s="146"/>
      <c r="Y83" s="146"/>
      <c r="Z83" s="146"/>
    </row>
    <row r="84" spans="1:26">
      <c r="A84" s="1"/>
      <c r="B84" s="1"/>
      <c r="C84" s="1"/>
      <c r="D84" s="1"/>
      <c r="E84" s="1"/>
      <c r="F84" s="160"/>
      <c r="G84" s="142"/>
      <c r="H84" s="142"/>
      <c r="I84" s="142"/>
      <c r="J84" s="1"/>
      <c r="K84" s="1"/>
      <c r="L84" s="1"/>
      <c r="M84" s="1"/>
      <c r="N84" s="1"/>
      <c r="O84" s="1"/>
      <c r="P84" s="1"/>
      <c r="S84" s="1"/>
    </row>
    <row r="85" spans="1:26">
      <c r="A85" s="149"/>
      <c r="B85" s="149"/>
      <c r="C85" s="149"/>
      <c r="D85" s="149" t="s">
        <v>72</v>
      </c>
      <c r="E85" s="149"/>
      <c r="F85" s="167"/>
      <c r="G85" s="150"/>
      <c r="H85" s="150"/>
      <c r="I85" s="150"/>
      <c r="J85" s="149"/>
      <c r="K85" s="149"/>
      <c r="L85" s="149"/>
      <c r="M85" s="149"/>
      <c r="N85" s="149"/>
      <c r="O85" s="149"/>
      <c r="P85" s="149"/>
      <c r="Q85" s="146"/>
      <c r="R85" s="146"/>
      <c r="S85" s="149"/>
      <c r="T85" s="146"/>
      <c r="U85" s="146"/>
      <c r="V85" s="146"/>
      <c r="W85" s="146"/>
      <c r="X85" s="146"/>
      <c r="Y85" s="146"/>
      <c r="Z85" s="146"/>
    </row>
    <row r="86" spans="1:26" ht="24.95" customHeight="1">
      <c r="A86" s="171"/>
      <c r="B86" s="168" t="s">
        <v>212</v>
      </c>
      <c r="C86" s="172" t="s">
        <v>213</v>
      </c>
      <c r="D86" s="168" t="s">
        <v>214</v>
      </c>
      <c r="E86" s="168" t="s">
        <v>122</v>
      </c>
      <c r="F86" s="169">
        <v>18.079999999999998</v>
      </c>
      <c r="G86" s="170"/>
      <c r="H86" s="170"/>
      <c r="I86" s="170">
        <f>ROUND(F86*(G86+H86),2)</f>
        <v>0</v>
      </c>
      <c r="J86" s="168">
        <f>ROUND(F86*(N86),2)</f>
        <v>41.58</v>
      </c>
      <c r="K86" s="1">
        <f>ROUND(F86*(O86),2)</f>
        <v>0</v>
      </c>
      <c r="L86" s="1">
        <f>ROUND(F86*(G86),2)</f>
        <v>0</v>
      </c>
      <c r="M86" s="1"/>
      <c r="N86" s="1">
        <v>2.2999999999999998</v>
      </c>
      <c r="O86" s="1"/>
      <c r="P86" s="167">
        <v>6.2E-4</v>
      </c>
      <c r="Q86" s="173"/>
      <c r="R86" s="173">
        <v>6.2E-4</v>
      </c>
      <c r="S86" s="149">
        <f>ROUND(F86*(R86),3)</f>
        <v>1.0999999999999999E-2</v>
      </c>
      <c r="V86" s="174"/>
      <c r="Z86">
        <v>0</v>
      </c>
    </row>
    <row r="87" spans="1:26" ht="24.95" customHeight="1">
      <c r="A87" s="171"/>
      <c r="B87" s="168" t="s">
        <v>212</v>
      </c>
      <c r="C87" s="172" t="s">
        <v>215</v>
      </c>
      <c r="D87" s="168" t="s">
        <v>216</v>
      </c>
      <c r="E87" s="168" t="s">
        <v>101</v>
      </c>
      <c r="F87" s="169">
        <v>19.972200000000001</v>
      </c>
      <c r="G87" s="170"/>
      <c r="H87" s="170"/>
      <c r="I87" s="170">
        <f>ROUND(F87*(G87+H87),2)</f>
        <v>0</v>
      </c>
      <c r="J87" s="168">
        <f>ROUND(F87*(N87),2)</f>
        <v>202.12</v>
      </c>
      <c r="K87" s="1">
        <f>ROUND(F87*(O87),2)</f>
        <v>0</v>
      </c>
      <c r="L87" s="1">
        <f>ROUND(F87*(G87),2)</f>
        <v>0</v>
      </c>
      <c r="M87" s="1"/>
      <c r="N87" s="1">
        <v>10.119999999999999</v>
      </c>
      <c r="O87" s="1"/>
      <c r="P87" s="167">
        <v>4.9100000000000003E-3</v>
      </c>
      <c r="Q87" s="173"/>
      <c r="R87" s="173">
        <v>4.9100000000000003E-3</v>
      </c>
      <c r="S87" s="149">
        <f>ROUND(F87*(R87),3)</f>
        <v>9.8000000000000004E-2</v>
      </c>
      <c r="V87" s="174"/>
      <c r="Z87">
        <v>0</v>
      </c>
    </row>
    <row r="88" spans="1:26" ht="24.95" customHeight="1">
      <c r="A88" s="171"/>
      <c r="B88" s="168" t="s">
        <v>212</v>
      </c>
      <c r="C88" s="172" t="s">
        <v>217</v>
      </c>
      <c r="D88" s="168" t="s">
        <v>218</v>
      </c>
      <c r="E88" s="168" t="s">
        <v>122</v>
      </c>
      <c r="F88" s="169">
        <v>2.84</v>
      </c>
      <c r="G88" s="170"/>
      <c r="H88" s="170"/>
      <c r="I88" s="170">
        <f>ROUND(F88*(G88+H88),2)</f>
        <v>0</v>
      </c>
      <c r="J88" s="168">
        <f>ROUND(F88*(N88),2)</f>
        <v>2.78</v>
      </c>
      <c r="K88" s="1">
        <f>ROUND(F88*(O88),2)</f>
        <v>0</v>
      </c>
      <c r="L88" s="1">
        <f>ROUND(F88*(G88),2)</f>
        <v>0</v>
      </c>
      <c r="M88" s="1"/>
      <c r="N88" s="1">
        <v>0.98</v>
      </c>
      <c r="O88" s="1"/>
      <c r="P88" s="160"/>
      <c r="Q88" s="173"/>
      <c r="R88" s="173"/>
      <c r="S88" s="149"/>
      <c r="V88" s="174"/>
      <c r="Z88">
        <v>0</v>
      </c>
    </row>
    <row r="89" spans="1:26" ht="24.95" customHeight="1">
      <c r="A89" s="171"/>
      <c r="B89" s="168" t="s">
        <v>205</v>
      </c>
      <c r="C89" s="172" t="s">
        <v>219</v>
      </c>
      <c r="D89" s="168" t="s">
        <v>220</v>
      </c>
      <c r="E89" s="168" t="s">
        <v>122</v>
      </c>
      <c r="F89" s="169">
        <v>2.9535999999999998</v>
      </c>
      <c r="G89" s="170"/>
      <c r="H89" s="170"/>
      <c r="I89" s="170">
        <f>ROUND(F89*(G89+H89),2)</f>
        <v>0</v>
      </c>
      <c r="J89" s="168">
        <f>ROUND(F89*(N89),2)</f>
        <v>3.13</v>
      </c>
      <c r="K89" s="1">
        <f>ROUND(F89*(O89),2)</f>
        <v>0</v>
      </c>
      <c r="L89" s="1"/>
      <c r="M89" s="1">
        <f>ROUND(F89*(G89),2)</f>
        <v>0</v>
      </c>
      <c r="N89" s="1">
        <v>1.06</v>
      </c>
      <c r="O89" s="1"/>
      <c r="P89" s="160"/>
      <c r="Q89" s="173"/>
      <c r="R89" s="173"/>
      <c r="S89" s="149"/>
      <c r="V89" s="174"/>
      <c r="Z89">
        <v>0</v>
      </c>
    </row>
    <row r="90" spans="1:26" ht="24.95" customHeight="1">
      <c r="A90" s="171"/>
      <c r="B90" s="168" t="s">
        <v>221</v>
      </c>
      <c r="C90" s="172" t="s">
        <v>222</v>
      </c>
      <c r="D90" s="168" t="s">
        <v>223</v>
      </c>
      <c r="E90" s="168" t="s">
        <v>101</v>
      </c>
      <c r="F90" s="169">
        <v>22.215600000000002</v>
      </c>
      <c r="G90" s="170"/>
      <c r="H90" s="170"/>
      <c r="I90" s="170">
        <f>ROUND(F90*(G90+H90),2)</f>
        <v>0</v>
      </c>
      <c r="J90" s="168">
        <f>ROUND(F90*(N90),2)</f>
        <v>281.47000000000003</v>
      </c>
      <c r="K90" s="1">
        <f>ROUND(F90*(O90),2)</f>
        <v>0</v>
      </c>
      <c r="L90" s="1"/>
      <c r="M90" s="1">
        <f>ROUND(F90*(G90),2)</f>
        <v>0</v>
      </c>
      <c r="N90" s="1">
        <v>12.67</v>
      </c>
      <c r="O90" s="1"/>
      <c r="P90" s="167">
        <v>1.7999999999999999E-2</v>
      </c>
      <c r="Q90" s="173"/>
      <c r="R90" s="173">
        <v>1.7999999999999999E-2</v>
      </c>
      <c r="S90" s="149">
        <f>ROUND(F90*(R90),3)</f>
        <v>0.4</v>
      </c>
      <c r="V90" s="174"/>
      <c r="Z90">
        <v>0</v>
      </c>
    </row>
    <row r="91" spans="1:26">
      <c r="A91" s="149"/>
      <c r="B91" s="149"/>
      <c r="C91" s="149"/>
      <c r="D91" s="149" t="s">
        <v>72</v>
      </c>
      <c r="E91" s="149"/>
      <c r="F91" s="167"/>
      <c r="G91" s="152"/>
      <c r="H91" s="152">
        <f>ROUND((SUM(M85:M90))/1,2)</f>
        <v>0</v>
      </c>
      <c r="I91" s="152">
        <f>ROUND((SUM(I85:I90))/1,2)</f>
        <v>0</v>
      </c>
      <c r="J91" s="149"/>
      <c r="K91" s="149"/>
      <c r="L91" s="149">
        <f>ROUND((SUM(L85:L90))/1,2)</f>
        <v>0</v>
      </c>
      <c r="M91" s="149">
        <f>ROUND((SUM(M85:M90))/1,2)</f>
        <v>0</v>
      </c>
      <c r="N91" s="149"/>
      <c r="O91" s="149"/>
      <c r="P91" s="175">
        <f>ROUND((SUM(P85:P90))/1,2)</f>
        <v>0.02</v>
      </c>
      <c r="Q91" s="146"/>
      <c r="R91" s="146"/>
      <c r="S91" s="175">
        <f>ROUND((SUM(S85:S90))/1,2)</f>
        <v>0.51</v>
      </c>
      <c r="T91" s="146"/>
      <c r="U91" s="146"/>
      <c r="V91" s="146"/>
      <c r="W91" s="146"/>
      <c r="X91" s="146"/>
      <c r="Y91" s="146"/>
      <c r="Z91" s="146"/>
    </row>
    <row r="92" spans="1:26">
      <c r="A92" s="1"/>
      <c r="B92" s="1"/>
      <c r="C92" s="1"/>
      <c r="D92" s="1"/>
      <c r="E92" s="1"/>
      <c r="F92" s="160"/>
      <c r="G92" s="142"/>
      <c r="H92" s="142"/>
      <c r="I92" s="142"/>
      <c r="J92" s="1"/>
      <c r="K92" s="1"/>
      <c r="L92" s="1"/>
      <c r="M92" s="1"/>
      <c r="N92" s="1"/>
      <c r="O92" s="1"/>
      <c r="P92" s="1"/>
      <c r="S92" s="1"/>
    </row>
    <row r="93" spans="1:26">
      <c r="A93" s="149"/>
      <c r="B93" s="149"/>
      <c r="C93" s="149"/>
      <c r="D93" s="149" t="s">
        <v>73</v>
      </c>
      <c r="E93" s="149"/>
      <c r="F93" s="167"/>
      <c r="G93" s="150"/>
      <c r="H93" s="150"/>
      <c r="I93" s="150"/>
      <c r="J93" s="149"/>
      <c r="K93" s="149"/>
      <c r="L93" s="149"/>
      <c r="M93" s="149"/>
      <c r="N93" s="149"/>
      <c r="O93" s="149"/>
      <c r="P93" s="149"/>
      <c r="Q93" s="146"/>
      <c r="R93" s="146"/>
      <c r="S93" s="149"/>
      <c r="T93" s="146"/>
      <c r="U93" s="146"/>
      <c r="V93" s="146"/>
      <c r="W93" s="146"/>
      <c r="X93" s="146"/>
      <c r="Y93" s="146"/>
      <c r="Z93" s="146"/>
    </row>
    <row r="94" spans="1:26" ht="24.95" customHeight="1">
      <c r="A94" s="171"/>
      <c r="B94" s="168" t="s">
        <v>224</v>
      </c>
      <c r="C94" s="172" t="s">
        <v>225</v>
      </c>
      <c r="D94" s="168" t="s">
        <v>226</v>
      </c>
      <c r="E94" s="168" t="s">
        <v>122</v>
      </c>
      <c r="F94" s="169">
        <v>53.872</v>
      </c>
      <c r="G94" s="170"/>
      <c r="H94" s="170"/>
      <c r="I94" s="170">
        <f>ROUND(F94*(G94+H94),2)</f>
        <v>0</v>
      </c>
      <c r="J94" s="168">
        <f>ROUND(F94*(N94),2)</f>
        <v>15.62</v>
      </c>
      <c r="K94" s="1">
        <f>ROUND(F94*(O94),2)</f>
        <v>0</v>
      </c>
      <c r="L94" s="1">
        <f>ROUND(F94*(G94),2)</f>
        <v>0</v>
      </c>
      <c r="M94" s="1"/>
      <c r="N94" s="1">
        <v>0.28999999999999998</v>
      </c>
      <c r="O94" s="1"/>
      <c r="P94" s="160"/>
      <c r="Q94" s="173"/>
      <c r="R94" s="173"/>
      <c r="S94" s="149"/>
      <c r="V94" s="174"/>
      <c r="Z94">
        <v>0</v>
      </c>
    </row>
    <row r="95" spans="1:26" ht="24.95" customHeight="1">
      <c r="A95" s="171"/>
      <c r="B95" s="168" t="s">
        <v>224</v>
      </c>
      <c r="C95" s="172" t="s">
        <v>227</v>
      </c>
      <c r="D95" s="168" t="s">
        <v>228</v>
      </c>
      <c r="E95" s="168" t="s">
        <v>101</v>
      </c>
      <c r="F95" s="169">
        <v>88.240000000000009</v>
      </c>
      <c r="G95" s="170"/>
      <c r="H95" s="170"/>
      <c r="I95" s="170">
        <f>ROUND(F95*(G95+H95),2)</f>
        <v>0</v>
      </c>
      <c r="J95" s="168">
        <f>ROUND(F95*(N95),2)</f>
        <v>188.83</v>
      </c>
      <c r="K95" s="1">
        <f>ROUND(F95*(O95),2)</f>
        <v>0</v>
      </c>
      <c r="L95" s="1">
        <f>ROUND(F95*(G95),2)</f>
        <v>0</v>
      </c>
      <c r="M95" s="1"/>
      <c r="N95" s="1">
        <v>2.14</v>
      </c>
      <c r="O95" s="1"/>
      <c r="P95" s="160"/>
      <c r="Q95" s="173"/>
      <c r="R95" s="173"/>
      <c r="S95" s="149"/>
      <c r="V95" s="174">
        <f>ROUND(F95*(X95),3)</f>
        <v>8.7999999999999995E-2</v>
      </c>
      <c r="X95">
        <v>1E-3</v>
      </c>
      <c r="Z95">
        <v>0</v>
      </c>
    </row>
    <row r="96" spans="1:26" ht="24.95" customHeight="1">
      <c r="A96" s="171"/>
      <c r="B96" s="168" t="s">
        <v>202</v>
      </c>
      <c r="C96" s="172" t="s">
        <v>229</v>
      </c>
      <c r="D96" s="168" t="s">
        <v>230</v>
      </c>
      <c r="E96" s="168" t="s">
        <v>231</v>
      </c>
      <c r="F96" s="169">
        <v>63.403199999999998</v>
      </c>
      <c r="G96" s="170"/>
      <c r="H96" s="170"/>
      <c r="I96" s="170">
        <f>ROUND(F96*(G96+H96),2)</f>
        <v>0</v>
      </c>
      <c r="J96" s="168">
        <f>ROUND(F96*(N96),2)</f>
        <v>1094.97</v>
      </c>
      <c r="K96" s="1">
        <f>ROUND(F96*(O96),2)</f>
        <v>0</v>
      </c>
      <c r="L96" s="1">
        <f>ROUND(F96*(G96),2)</f>
        <v>0</v>
      </c>
      <c r="M96" s="1"/>
      <c r="N96" s="1">
        <v>17.27</v>
      </c>
      <c r="O96" s="1"/>
      <c r="P96" s="160"/>
      <c r="Q96" s="173"/>
      <c r="R96" s="173"/>
      <c r="S96" s="149"/>
      <c r="V96" s="174"/>
      <c r="Z96">
        <v>0</v>
      </c>
    </row>
    <row r="97" spans="1:26">
      <c r="A97" s="149"/>
      <c r="B97" s="149"/>
      <c r="C97" s="149"/>
      <c r="D97" s="149" t="s">
        <v>73</v>
      </c>
      <c r="E97" s="149"/>
      <c r="F97" s="167"/>
      <c r="G97" s="152"/>
      <c r="H97" s="152">
        <f>ROUND((SUM(M93:M96))/1,2)</f>
        <v>0</v>
      </c>
      <c r="I97" s="152">
        <f>ROUND((SUM(I93:I96))/1,2)</f>
        <v>0</v>
      </c>
      <c r="J97" s="149"/>
      <c r="K97" s="149"/>
      <c r="L97" s="149">
        <f>ROUND((SUM(L93:L96))/1,2)</f>
        <v>0</v>
      </c>
      <c r="M97" s="149">
        <f>ROUND((SUM(M93:M96))/1,2)</f>
        <v>0</v>
      </c>
      <c r="N97" s="149"/>
      <c r="O97" s="149"/>
      <c r="P97" s="175">
        <f>ROUND((SUM(P93:P96))/1,2)</f>
        <v>0</v>
      </c>
      <c r="Q97" s="146"/>
      <c r="R97" s="146"/>
      <c r="S97" s="175">
        <f>ROUND((SUM(S93:S96))/1,2)</f>
        <v>0</v>
      </c>
      <c r="T97" s="146"/>
      <c r="U97" s="146"/>
      <c r="V97" s="146"/>
      <c r="W97" s="146"/>
      <c r="X97" s="146"/>
      <c r="Y97" s="146"/>
      <c r="Z97" s="146"/>
    </row>
    <row r="98" spans="1:26">
      <c r="A98" s="1"/>
      <c r="B98" s="1"/>
      <c r="C98" s="1"/>
      <c r="D98" s="1"/>
      <c r="E98" s="1"/>
      <c r="F98" s="160"/>
      <c r="G98" s="142"/>
      <c r="H98" s="142"/>
      <c r="I98" s="142"/>
      <c r="J98" s="1"/>
      <c r="K98" s="1"/>
      <c r="L98" s="1"/>
      <c r="M98" s="1"/>
      <c r="N98" s="1"/>
      <c r="O98" s="1"/>
      <c r="P98" s="1"/>
      <c r="S98" s="1"/>
    </row>
    <row r="99" spans="1:26">
      <c r="A99" s="149"/>
      <c r="B99" s="149"/>
      <c r="C99" s="149"/>
      <c r="D99" s="149" t="s">
        <v>74</v>
      </c>
      <c r="E99" s="149"/>
      <c r="F99" s="167"/>
      <c r="G99" s="150"/>
      <c r="H99" s="150"/>
      <c r="I99" s="150"/>
      <c r="J99" s="149"/>
      <c r="K99" s="149"/>
      <c r="L99" s="149"/>
      <c r="M99" s="149"/>
      <c r="N99" s="149"/>
      <c r="O99" s="149"/>
      <c r="P99" s="149"/>
      <c r="Q99" s="146"/>
      <c r="R99" s="146"/>
      <c r="S99" s="149"/>
      <c r="T99" s="146"/>
      <c r="U99" s="146"/>
      <c r="V99" s="146"/>
      <c r="W99" s="146"/>
      <c r="X99" s="146"/>
      <c r="Y99" s="146"/>
      <c r="Z99" s="146"/>
    </row>
    <row r="100" spans="1:26" ht="24.95" customHeight="1">
      <c r="A100" s="171"/>
      <c r="B100" s="168" t="s">
        <v>232</v>
      </c>
      <c r="C100" s="172" t="s">
        <v>233</v>
      </c>
      <c r="D100" s="168" t="s">
        <v>234</v>
      </c>
      <c r="E100" s="168" t="s">
        <v>101</v>
      </c>
      <c r="F100" s="169">
        <v>22.340999999999994</v>
      </c>
      <c r="G100" s="170"/>
      <c r="H100" s="170"/>
      <c r="I100" s="170">
        <f>ROUND(F100*(G100+H100),2)</f>
        <v>0</v>
      </c>
      <c r="J100" s="168">
        <f>ROUND(F100*(N100),2)</f>
        <v>356.34</v>
      </c>
      <c r="K100" s="1">
        <f>ROUND(F100*(O100),2)</f>
        <v>0</v>
      </c>
      <c r="L100" s="1">
        <f>ROUND(F100*(G100),2)</f>
        <v>0</v>
      </c>
      <c r="M100" s="1"/>
      <c r="N100" s="1">
        <v>15.95</v>
      </c>
      <c r="O100" s="1"/>
      <c r="P100" s="167">
        <v>4.9830600000000001E-4</v>
      </c>
      <c r="Q100" s="173"/>
      <c r="R100" s="173">
        <v>4.9830600000000001E-4</v>
      </c>
      <c r="S100" s="149">
        <f>ROUND(F100*(R100),3)</f>
        <v>1.0999999999999999E-2</v>
      </c>
      <c r="V100" s="174"/>
      <c r="Z100">
        <v>0</v>
      </c>
    </row>
    <row r="101" spans="1:26" ht="24.95" customHeight="1">
      <c r="A101" s="171"/>
      <c r="B101" s="168" t="s">
        <v>123</v>
      </c>
      <c r="C101" s="172" t="s">
        <v>235</v>
      </c>
      <c r="D101" s="168" t="s">
        <v>236</v>
      </c>
      <c r="E101" s="168" t="s">
        <v>237</v>
      </c>
      <c r="F101" s="169">
        <v>22.78782</v>
      </c>
      <c r="G101" s="170"/>
      <c r="H101" s="170"/>
      <c r="I101" s="170">
        <f>ROUND(F101*(G101+H101),2)</f>
        <v>0</v>
      </c>
      <c r="J101" s="168">
        <f>ROUND(F101*(N101),2)</f>
        <v>222.18</v>
      </c>
      <c r="K101" s="1">
        <f>ROUND(F101*(O101),2)</f>
        <v>0</v>
      </c>
      <c r="L101" s="1"/>
      <c r="M101" s="1">
        <f>ROUND(F101*(G101),2)</f>
        <v>0</v>
      </c>
      <c r="N101" s="1">
        <v>9.75</v>
      </c>
      <c r="O101" s="1"/>
      <c r="P101" s="167">
        <v>2.1000000000000001E-2</v>
      </c>
      <c r="Q101" s="173"/>
      <c r="R101" s="173">
        <v>2.1000000000000001E-2</v>
      </c>
      <c r="S101" s="149">
        <f>ROUND(F101*(R101),3)</f>
        <v>0.47899999999999998</v>
      </c>
      <c r="V101" s="174"/>
      <c r="Z101">
        <v>0</v>
      </c>
    </row>
    <row r="102" spans="1:26">
      <c r="A102" s="149"/>
      <c r="B102" s="149"/>
      <c r="C102" s="149"/>
      <c r="D102" s="149" t="s">
        <v>74</v>
      </c>
      <c r="E102" s="149"/>
      <c r="F102" s="167"/>
      <c r="G102" s="152"/>
      <c r="H102" s="152">
        <f>ROUND((SUM(M99:M101))/1,2)</f>
        <v>0</v>
      </c>
      <c r="I102" s="152">
        <f>ROUND((SUM(I99:I101))/1,2)</f>
        <v>0</v>
      </c>
      <c r="J102" s="149"/>
      <c r="K102" s="149"/>
      <c r="L102" s="149">
        <f>ROUND((SUM(L99:L101))/1,2)</f>
        <v>0</v>
      </c>
      <c r="M102" s="149">
        <f>ROUND((SUM(M99:M101))/1,2)</f>
        <v>0</v>
      </c>
      <c r="N102" s="149"/>
      <c r="O102" s="149"/>
      <c r="P102" s="175">
        <f>ROUND((SUM(P99:P101))/1,2)</f>
        <v>0.02</v>
      </c>
      <c r="Q102" s="146"/>
      <c r="R102" s="146"/>
      <c r="S102" s="175">
        <f>ROUND((SUM(S99:S101))/1,2)</f>
        <v>0.49</v>
      </c>
      <c r="T102" s="146"/>
      <c r="U102" s="146"/>
      <c r="V102" s="146"/>
      <c r="W102" s="146"/>
      <c r="X102" s="146"/>
      <c r="Y102" s="146"/>
      <c r="Z102" s="146"/>
    </row>
    <row r="103" spans="1:26">
      <c r="A103" s="1"/>
      <c r="B103" s="1"/>
      <c r="C103" s="1"/>
      <c r="D103" s="1"/>
      <c r="E103" s="1"/>
      <c r="F103" s="160"/>
      <c r="G103" s="142"/>
      <c r="H103" s="142"/>
      <c r="I103" s="142"/>
      <c r="J103" s="1"/>
      <c r="K103" s="1"/>
      <c r="L103" s="1"/>
      <c r="M103" s="1"/>
      <c r="N103" s="1"/>
      <c r="O103" s="1"/>
      <c r="P103" s="1"/>
      <c r="S103" s="1"/>
    </row>
    <row r="104" spans="1:26">
      <c r="A104" s="149"/>
      <c r="B104" s="149"/>
      <c r="C104" s="149"/>
      <c r="D104" s="149" t="s">
        <v>75</v>
      </c>
      <c r="E104" s="149"/>
      <c r="F104" s="167"/>
      <c r="G104" s="150"/>
      <c r="H104" s="150"/>
      <c r="I104" s="150"/>
      <c r="J104" s="149"/>
      <c r="K104" s="149"/>
      <c r="L104" s="149"/>
      <c r="M104" s="149"/>
      <c r="N104" s="149"/>
      <c r="O104" s="149"/>
      <c r="P104" s="149"/>
      <c r="Q104" s="146"/>
      <c r="R104" s="146"/>
      <c r="S104" s="149"/>
      <c r="T104" s="146"/>
      <c r="U104" s="146"/>
      <c r="V104" s="146"/>
      <c r="W104" s="146"/>
      <c r="X104" s="146"/>
      <c r="Y104" s="146"/>
      <c r="Z104" s="146"/>
    </row>
    <row r="105" spans="1:26" ht="24.95" customHeight="1">
      <c r="A105" s="171"/>
      <c r="B105" s="168" t="s">
        <v>238</v>
      </c>
      <c r="C105" s="172" t="s">
        <v>239</v>
      </c>
      <c r="D105" s="168" t="s">
        <v>240</v>
      </c>
      <c r="E105" s="168" t="s">
        <v>101</v>
      </c>
      <c r="F105" s="169">
        <v>6.0020000000000007</v>
      </c>
      <c r="G105" s="170"/>
      <c r="H105" s="170"/>
      <c r="I105" s="170">
        <f>ROUND(F105*(G105+H105),2)</f>
        <v>0</v>
      </c>
      <c r="J105" s="168">
        <f>ROUND(F105*(N105),2)</f>
        <v>26.65</v>
      </c>
      <c r="K105" s="1">
        <f>ROUND(F105*(O105),2)</f>
        <v>0</v>
      </c>
      <c r="L105" s="1">
        <f>ROUND(F105*(G105),2)</f>
        <v>0</v>
      </c>
      <c r="M105" s="1"/>
      <c r="N105" s="1">
        <v>4.4400000000000004</v>
      </c>
      <c r="O105" s="1"/>
      <c r="P105" s="167">
        <v>2.3000000000000001E-4</v>
      </c>
      <c r="Q105" s="173"/>
      <c r="R105" s="173">
        <v>2.3000000000000001E-4</v>
      </c>
      <c r="S105" s="149">
        <f>ROUND(F105*(R105),3)</f>
        <v>1E-3</v>
      </c>
      <c r="V105" s="174"/>
      <c r="Z105">
        <v>0</v>
      </c>
    </row>
    <row r="106" spans="1:26" ht="24.95" customHeight="1">
      <c r="A106" s="171"/>
      <c r="B106" s="168" t="s">
        <v>238</v>
      </c>
      <c r="C106" s="172" t="s">
        <v>241</v>
      </c>
      <c r="D106" s="168" t="s">
        <v>242</v>
      </c>
      <c r="E106" s="168" t="s">
        <v>101</v>
      </c>
      <c r="F106" s="169">
        <v>60.023999999999994</v>
      </c>
      <c r="G106" s="170"/>
      <c r="H106" s="170"/>
      <c r="I106" s="170">
        <f>ROUND(F106*(G106+H106),2)</f>
        <v>0</v>
      </c>
      <c r="J106" s="168">
        <f>ROUND(F106*(N106),2)</f>
        <v>327.73</v>
      </c>
      <c r="K106" s="1">
        <f>ROUND(F106*(O106),2)</f>
        <v>0</v>
      </c>
      <c r="L106" s="1">
        <f>ROUND(F106*(G106),2)</f>
        <v>0</v>
      </c>
      <c r="M106" s="1"/>
      <c r="N106" s="1">
        <v>5.46</v>
      </c>
      <c r="O106" s="1"/>
      <c r="P106" s="167">
        <v>4.0000000000000002E-4</v>
      </c>
      <c r="Q106" s="173"/>
      <c r="R106" s="173">
        <v>4.0000000000000002E-4</v>
      </c>
      <c r="S106" s="149">
        <f>ROUND(F106*(R106),3)</f>
        <v>2.4E-2</v>
      </c>
      <c r="V106" s="174"/>
      <c r="Z106">
        <v>0</v>
      </c>
    </row>
    <row r="107" spans="1:26" ht="24.95" customHeight="1">
      <c r="A107" s="171"/>
      <c r="B107" s="168" t="s">
        <v>238</v>
      </c>
      <c r="C107" s="172" t="s">
        <v>243</v>
      </c>
      <c r="D107" s="168" t="s">
        <v>244</v>
      </c>
      <c r="E107" s="168" t="s">
        <v>101</v>
      </c>
      <c r="F107" s="169">
        <v>132.703</v>
      </c>
      <c r="G107" s="170"/>
      <c r="H107" s="170"/>
      <c r="I107" s="170">
        <f>ROUND(F107*(G107+H107),2)</f>
        <v>0</v>
      </c>
      <c r="J107" s="168">
        <f>ROUND(F107*(N107),2)</f>
        <v>155.26</v>
      </c>
      <c r="K107" s="1">
        <f>ROUND(F107*(O107),2)</f>
        <v>0</v>
      </c>
      <c r="L107" s="1">
        <f>ROUND(F107*(G107),2)</f>
        <v>0</v>
      </c>
      <c r="M107" s="1"/>
      <c r="N107" s="1">
        <v>1.17</v>
      </c>
      <c r="O107" s="1"/>
      <c r="P107" s="167">
        <v>1.7000000000000001E-4</v>
      </c>
      <c r="Q107" s="173"/>
      <c r="R107" s="173">
        <v>1.7000000000000001E-4</v>
      </c>
      <c r="S107" s="149">
        <f>ROUND(F107*(R107),3)</f>
        <v>2.3E-2</v>
      </c>
      <c r="V107" s="174"/>
      <c r="Z107">
        <v>0</v>
      </c>
    </row>
    <row r="108" spans="1:26" ht="24.95" customHeight="1">
      <c r="A108" s="171"/>
      <c r="B108" s="168" t="s">
        <v>238</v>
      </c>
      <c r="C108" s="172" t="s">
        <v>245</v>
      </c>
      <c r="D108" s="168" t="s">
        <v>246</v>
      </c>
      <c r="E108" s="168" t="s">
        <v>101</v>
      </c>
      <c r="F108" s="169">
        <v>132.703</v>
      </c>
      <c r="G108" s="170"/>
      <c r="H108" s="170"/>
      <c r="I108" s="170">
        <f>ROUND(F108*(G108+H108),2)</f>
        <v>0</v>
      </c>
      <c r="J108" s="168">
        <f>ROUND(F108*(N108),2)</f>
        <v>301.24</v>
      </c>
      <c r="K108" s="1">
        <f>ROUND(F108*(O108),2)</f>
        <v>0</v>
      </c>
      <c r="L108" s="1">
        <f>ROUND(F108*(G108),2)</f>
        <v>0</v>
      </c>
      <c r="M108" s="1"/>
      <c r="N108" s="1">
        <v>2.27</v>
      </c>
      <c r="O108" s="1"/>
      <c r="P108" s="167">
        <v>4.0000000000000002E-4</v>
      </c>
      <c r="Q108" s="173"/>
      <c r="R108" s="173">
        <v>4.0000000000000002E-4</v>
      </c>
      <c r="S108" s="149">
        <f>ROUND(F108*(R108),3)</f>
        <v>5.2999999999999999E-2</v>
      </c>
      <c r="V108" s="174"/>
      <c r="Z108">
        <v>0</v>
      </c>
    </row>
    <row r="109" spans="1:26" ht="24.95" customHeight="1">
      <c r="A109" s="171"/>
      <c r="B109" s="168" t="s">
        <v>238</v>
      </c>
      <c r="C109" s="172" t="s">
        <v>247</v>
      </c>
      <c r="D109" s="168" t="s">
        <v>248</v>
      </c>
      <c r="E109" s="168" t="s">
        <v>101</v>
      </c>
      <c r="F109" s="169">
        <v>19.518000000000001</v>
      </c>
      <c r="G109" s="170"/>
      <c r="H109" s="170"/>
      <c r="I109" s="170">
        <f>ROUND(F109*(G109+H109),2)</f>
        <v>0</v>
      </c>
      <c r="J109" s="168">
        <f>ROUND(F109*(N109),2)</f>
        <v>40.79</v>
      </c>
      <c r="K109" s="1">
        <f>ROUND(F109*(O109),2)</f>
        <v>0</v>
      </c>
      <c r="L109" s="1">
        <f>ROUND(F109*(G109),2)</f>
        <v>0</v>
      </c>
      <c r="M109" s="1"/>
      <c r="N109" s="1">
        <v>2.09</v>
      </c>
      <c r="O109" s="1"/>
      <c r="P109" s="167">
        <v>5.4000000000000001E-4</v>
      </c>
      <c r="Q109" s="173"/>
      <c r="R109" s="173">
        <v>5.4000000000000001E-4</v>
      </c>
      <c r="S109" s="149">
        <f>ROUND(F109*(R109),3)</f>
        <v>1.0999999999999999E-2</v>
      </c>
      <c r="V109" s="174"/>
      <c r="Z109">
        <v>0</v>
      </c>
    </row>
    <row r="110" spans="1:26">
      <c r="A110" s="149"/>
      <c r="B110" s="149"/>
      <c r="C110" s="149"/>
      <c r="D110" s="149" t="s">
        <v>75</v>
      </c>
      <c r="E110" s="149"/>
      <c r="F110" s="167"/>
      <c r="G110" s="152"/>
      <c r="H110" s="152"/>
      <c r="I110" s="152">
        <f>ROUND((SUM(I104:I109))/1,2)</f>
        <v>0</v>
      </c>
      <c r="J110" s="149"/>
      <c r="K110" s="149"/>
      <c r="L110" s="149">
        <f>ROUND((SUM(L104:L109))/1,2)</f>
        <v>0</v>
      </c>
      <c r="M110" s="149">
        <f>ROUND((SUM(M104:M109))/1,2)</f>
        <v>0</v>
      </c>
      <c r="N110" s="149"/>
      <c r="O110" s="149"/>
      <c r="P110" s="175"/>
      <c r="S110" s="167">
        <f>ROUND((SUM(S104:S109))/1,2)</f>
        <v>0.11</v>
      </c>
      <c r="V110">
        <f>ROUND((SUM(V104:V109))/1,2)</f>
        <v>0</v>
      </c>
    </row>
    <row r="111" spans="1:26">
      <c r="A111" s="1"/>
      <c r="B111" s="1"/>
      <c r="C111" s="1"/>
      <c r="D111" s="1"/>
      <c r="E111" s="1"/>
      <c r="F111" s="160"/>
      <c r="G111" s="142"/>
      <c r="H111" s="142"/>
      <c r="I111" s="142"/>
      <c r="J111" s="1"/>
      <c r="K111" s="1"/>
      <c r="L111" s="1"/>
      <c r="M111" s="1"/>
      <c r="N111" s="1"/>
      <c r="O111" s="1"/>
      <c r="P111" s="1"/>
      <c r="S111" s="1"/>
    </row>
    <row r="112" spans="1:26">
      <c r="A112" s="149"/>
      <c r="B112" s="149"/>
      <c r="C112" s="149"/>
      <c r="D112" s="2" t="s">
        <v>66</v>
      </c>
      <c r="E112" s="149"/>
      <c r="F112" s="167"/>
      <c r="G112" s="152"/>
      <c r="H112" s="152">
        <f>ROUND((SUM(M49:M111))/2,2)</f>
        <v>0</v>
      </c>
      <c r="I112" s="152">
        <f>ROUND((SUM(I49:I111))/2,2)</f>
        <v>0</v>
      </c>
      <c r="J112" s="149"/>
      <c r="K112" s="149"/>
      <c r="L112" s="149">
        <f>ROUND((SUM(L49:L111))/2,2)</f>
        <v>0</v>
      </c>
      <c r="M112" s="149">
        <f>ROUND((SUM(M49:M111))/2,2)</f>
        <v>0</v>
      </c>
      <c r="N112" s="149"/>
      <c r="O112" s="149"/>
      <c r="P112" s="175"/>
      <c r="S112" s="175">
        <f>ROUND((SUM(S49:S111))/2,2)</f>
        <v>2.35</v>
      </c>
      <c r="V112">
        <f>ROUND((SUM(V49:V111))/2,2)</f>
        <v>0.05</v>
      </c>
    </row>
    <row r="113" spans="1:26">
      <c r="A113" s="176"/>
      <c r="B113" s="176"/>
      <c r="C113" s="176"/>
      <c r="D113" s="176" t="s">
        <v>76</v>
      </c>
      <c r="E113" s="176"/>
      <c r="F113" s="177"/>
      <c r="G113" s="178"/>
      <c r="H113" s="178">
        <f>ROUND((SUM(M9:M112))/3,2)</f>
        <v>0</v>
      </c>
      <c r="I113" s="178">
        <f>ROUND((SUM(I9:I112))/3,2)</f>
        <v>0</v>
      </c>
      <c r="J113" s="176"/>
      <c r="K113" s="176">
        <f>ROUND((SUM(K9:K112))/3,2)</f>
        <v>0</v>
      </c>
      <c r="L113" s="176">
        <f>ROUND((SUM(L9:L112))/3,2)</f>
        <v>0</v>
      </c>
      <c r="M113" s="176">
        <f>ROUND((SUM(M9:M112))/3,2)</f>
        <v>0</v>
      </c>
      <c r="N113" s="176"/>
      <c r="O113" s="176"/>
      <c r="P113" s="177"/>
      <c r="Q113" s="179"/>
      <c r="R113" s="179"/>
      <c r="S113" s="195">
        <f>ROUND((SUM(S9:S112))/3,2)</f>
        <v>27.44</v>
      </c>
      <c r="T113" s="179"/>
      <c r="U113" s="179"/>
      <c r="V113" s="179">
        <f>ROUND((SUM(V9:V112))/3,2)</f>
        <v>3.59</v>
      </c>
      <c r="Z113">
        <f>(SUM(Z9:Z112))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Dom služieb - Komunitné centrum  Soľ / Stavebná časť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topLeftCell="A4" workbookViewId="0">
      <selection activeCell="J5" sqref="J5"/>
    </sheetView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216" t="s">
        <v>368</v>
      </c>
      <c r="C2" s="207"/>
      <c r="D2" s="207"/>
      <c r="E2" s="207"/>
      <c r="F2" s="207"/>
      <c r="G2" s="207"/>
      <c r="H2" s="207"/>
      <c r="I2" s="207"/>
      <c r="J2" s="208"/>
    </row>
    <row r="3" spans="1:23" ht="18" customHeight="1">
      <c r="A3" s="11"/>
      <c r="B3" s="34" t="s">
        <v>249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215">
        <v>43697</v>
      </c>
    </row>
    <row r="6" spans="1:23" ht="20.100000000000001" customHeight="1" thickTop="1">
      <c r="A6" s="11"/>
      <c r="B6" s="201" t="s">
        <v>20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>
      <c r="A7" s="11"/>
      <c r="B7" s="48" t="s">
        <v>23</v>
      </c>
      <c r="C7" s="41"/>
      <c r="D7" s="17"/>
      <c r="E7" s="17"/>
      <c r="F7" s="17"/>
      <c r="G7" s="49" t="s">
        <v>24</v>
      </c>
      <c r="H7" s="17"/>
      <c r="I7" s="28"/>
      <c r="J7" s="42"/>
    </row>
    <row r="8" spans="1:23" ht="20.100000000000001" customHeight="1">
      <c r="A8" s="11"/>
      <c r="B8" s="204" t="s">
        <v>21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>
      <c r="A9" s="11"/>
      <c r="B9" s="38" t="s">
        <v>23</v>
      </c>
      <c r="C9" s="19"/>
      <c r="D9" s="16"/>
      <c r="E9" s="16"/>
      <c r="F9" s="16"/>
      <c r="G9" s="39" t="s">
        <v>24</v>
      </c>
      <c r="H9" s="16"/>
      <c r="I9" s="27"/>
      <c r="J9" s="30"/>
    </row>
    <row r="10" spans="1:23" ht="20.100000000000001" customHeight="1">
      <c r="A10" s="11"/>
      <c r="B10" s="204" t="s">
        <v>22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>
      <c r="A11" s="11"/>
      <c r="B11" s="38" t="s">
        <v>23</v>
      </c>
      <c r="C11" s="19"/>
      <c r="D11" s="16"/>
      <c r="E11" s="16"/>
      <c r="F11" s="16"/>
      <c r="G11" s="39" t="s">
        <v>24</v>
      </c>
      <c r="H11" s="16"/>
      <c r="I11" s="27"/>
      <c r="J11" s="30"/>
    </row>
    <row r="12" spans="1:23" ht="18" customHeight="1" thickTop="1">
      <c r="A12" s="11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>
      <c r="A13" s="11"/>
      <c r="B13" s="40"/>
      <c r="C13" s="41"/>
      <c r="D13" s="17"/>
      <c r="E13" s="17"/>
      <c r="F13" s="17"/>
      <c r="G13" s="17"/>
      <c r="H13" s="17"/>
      <c r="I13" s="28"/>
      <c r="J13" s="42"/>
    </row>
    <row r="14" spans="1:23" ht="18" customHeight="1" thickBot="1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>
      <c r="A15" s="11"/>
      <c r="B15" s="82" t="s">
        <v>25</v>
      </c>
      <c r="C15" s="83" t="s">
        <v>5</v>
      </c>
      <c r="D15" s="83" t="s">
        <v>52</v>
      </c>
      <c r="E15" s="84" t="s">
        <v>53</v>
      </c>
      <c r="F15" s="96" t="s">
        <v>54</v>
      </c>
      <c r="G15" s="50" t="s">
        <v>30</v>
      </c>
      <c r="H15" s="53" t="s">
        <v>31</v>
      </c>
      <c r="I15" s="26"/>
      <c r="J15" s="47"/>
    </row>
    <row r="16" spans="1:23" ht="18" customHeight="1">
      <c r="A16" s="11"/>
      <c r="B16" s="85">
        <v>1</v>
      </c>
      <c r="C16" s="86" t="s">
        <v>26</v>
      </c>
      <c r="D16" s="87"/>
      <c r="E16" s="88"/>
      <c r="F16" s="97"/>
      <c r="G16" s="51">
        <v>6</v>
      </c>
      <c r="H16" s="106" t="s">
        <v>32</v>
      </c>
      <c r="I16" s="120"/>
      <c r="J16" s="117">
        <v>0</v>
      </c>
    </row>
    <row r="17" spans="1:26" ht="18" customHeight="1">
      <c r="A17" s="11"/>
      <c r="B17" s="58">
        <v>2</v>
      </c>
      <c r="C17" s="62" t="s">
        <v>27</v>
      </c>
      <c r="D17" s="69"/>
      <c r="E17" s="67"/>
      <c r="F17" s="72"/>
      <c r="G17" s="52">
        <v>7</v>
      </c>
      <c r="H17" s="107" t="s">
        <v>33</v>
      </c>
      <c r="I17" s="120"/>
      <c r="J17" s="118">
        <f>'SO 14247'!Z80</f>
        <v>0</v>
      </c>
    </row>
    <row r="18" spans="1:26" ht="18" customHeight="1">
      <c r="A18" s="11"/>
      <c r="B18" s="59">
        <v>3</v>
      </c>
      <c r="C18" s="63" t="s">
        <v>28</v>
      </c>
      <c r="D18" s="70">
        <f>'Rekap 14247'!B12</f>
        <v>0</v>
      </c>
      <c r="E18" s="68">
        <f>'Rekap 14247'!C12</f>
        <v>0</v>
      </c>
      <c r="F18" s="73">
        <f>'Rekap 14247'!D12</f>
        <v>0</v>
      </c>
      <c r="G18" s="52">
        <v>8</v>
      </c>
      <c r="H18" s="107" t="s">
        <v>34</v>
      </c>
      <c r="I18" s="120"/>
      <c r="J18" s="118">
        <v>0</v>
      </c>
    </row>
    <row r="19" spans="1:26" ht="18" customHeight="1">
      <c r="A19" s="11"/>
      <c r="B19" s="59">
        <v>4</v>
      </c>
      <c r="C19" s="64"/>
      <c r="D19" s="70"/>
      <c r="E19" s="68"/>
      <c r="F19" s="73"/>
      <c r="G19" s="52">
        <v>9</v>
      </c>
      <c r="H19" s="116"/>
      <c r="I19" s="120"/>
      <c r="J19" s="119"/>
    </row>
    <row r="20" spans="1:26" ht="18" customHeight="1" thickBot="1">
      <c r="A20" s="11"/>
      <c r="B20" s="59">
        <v>5</v>
      </c>
      <c r="C20" s="65" t="s">
        <v>29</v>
      </c>
      <c r="D20" s="71"/>
      <c r="E20" s="91"/>
      <c r="F20" s="98">
        <f>SUM(F16:F19)</f>
        <v>0</v>
      </c>
      <c r="G20" s="52">
        <v>10</v>
      </c>
      <c r="H20" s="107" t="s">
        <v>29</v>
      </c>
      <c r="I20" s="122"/>
      <c r="J20" s="90">
        <f>SUM(J16:J19)</f>
        <v>0</v>
      </c>
    </row>
    <row r="21" spans="1:26" ht="18" customHeight="1" thickTop="1">
      <c r="A21" s="11"/>
      <c r="B21" s="56" t="s">
        <v>42</v>
      </c>
      <c r="C21" s="60" t="s">
        <v>6</v>
      </c>
      <c r="D21" s="66"/>
      <c r="E21" s="18"/>
      <c r="F21" s="89"/>
      <c r="G21" s="56" t="s">
        <v>48</v>
      </c>
      <c r="H21" s="53" t="s">
        <v>6</v>
      </c>
      <c r="I21" s="28"/>
      <c r="J21" s="123"/>
    </row>
    <row r="22" spans="1:26" ht="18" customHeight="1">
      <c r="A22" s="11"/>
      <c r="B22" s="51">
        <v>11</v>
      </c>
      <c r="C22" s="54" t="s">
        <v>43</v>
      </c>
      <c r="D22" s="78"/>
      <c r="E22" s="80" t="s">
        <v>46</v>
      </c>
      <c r="F22" s="72">
        <f>((F16*U22*0)+(F17*V22*0)+(F18*W22*0))/100</f>
        <v>0</v>
      </c>
      <c r="G22" s="51">
        <v>16</v>
      </c>
      <c r="H22" s="106" t="s">
        <v>49</v>
      </c>
      <c r="I22" s="121" t="s">
        <v>46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52">
        <v>12</v>
      </c>
      <c r="C23" s="55" t="s">
        <v>44</v>
      </c>
      <c r="D23" s="57"/>
      <c r="E23" s="80" t="s">
        <v>47</v>
      </c>
      <c r="F23" s="73">
        <f>((F16*U23*0)+(F17*V23*0)+(F18*W23*0))/100</f>
        <v>0</v>
      </c>
      <c r="G23" s="52">
        <v>17</v>
      </c>
      <c r="H23" s="107" t="s">
        <v>50</v>
      </c>
      <c r="I23" s="121" t="s">
        <v>46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52">
        <v>13</v>
      </c>
      <c r="C24" s="55" t="s">
        <v>45</v>
      </c>
      <c r="D24" s="57"/>
      <c r="E24" s="80" t="s">
        <v>46</v>
      </c>
      <c r="F24" s="73">
        <f>((F16*U24*0)+(F17*V24*0)+(F18*W24*0))/100</f>
        <v>0</v>
      </c>
      <c r="G24" s="52">
        <v>18</v>
      </c>
      <c r="H24" s="107" t="s">
        <v>51</v>
      </c>
      <c r="I24" s="121" t="s">
        <v>47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1"/>
      <c r="B25" s="52">
        <v>14</v>
      </c>
      <c r="C25" s="19"/>
      <c r="D25" s="57"/>
      <c r="E25" s="81"/>
      <c r="F25" s="79"/>
      <c r="G25" s="52">
        <v>19</v>
      </c>
      <c r="H25" s="116"/>
      <c r="I25" s="120"/>
      <c r="J25" s="119"/>
    </row>
    <row r="26" spans="1:26" ht="18" customHeight="1" thickBot="1">
      <c r="A26" s="11"/>
      <c r="B26" s="52">
        <v>15</v>
      </c>
      <c r="C26" s="55"/>
      <c r="D26" s="57"/>
      <c r="E26" s="57"/>
      <c r="F26" s="99"/>
      <c r="G26" s="52">
        <v>20</v>
      </c>
      <c r="H26" s="107" t="s">
        <v>29</v>
      </c>
      <c r="I26" s="122"/>
      <c r="J26" s="90">
        <f>SUM(J22:J25)+SUM(F22:F25)</f>
        <v>0</v>
      </c>
    </row>
    <row r="27" spans="1:26" ht="18" customHeight="1" thickTop="1">
      <c r="A27" s="11"/>
      <c r="B27" s="92"/>
      <c r="C27" s="134" t="s">
        <v>57</v>
      </c>
      <c r="D27" s="127"/>
      <c r="E27" s="93"/>
      <c r="F27" s="29"/>
      <c r="G27" s="100" t="s">
        <v>35</v>
      </c>
      <c r="H27" s="95" t="s">
        <v>36</v>
      </c>
      <c r="I27" s="28"/>
      <c r="J27" s="31"/>
    </row>
    <row r="28" spans="1:26" ht="18" customHeight="1">
      <c r="A28" s="11"/>
      <c r="B28" s="25"/>
      <c r="C28" s="125"/>
      <c r="D28" s="128"/>
      <c r="E28" s="21"/>
      <c r="F28" s="11"/>
      <c r="G28" s="101">
        <v>21</v>
      </c>
      <c r="H28" s="105" t="s">
        <v>37</v>
      </c>
      <c r="I28" s="113"/>
      <c r="J28" s="109">
        <f>F20+J20+F26+J26</f>
        <v>0</v>
      </c>
    </row>
    <row r="29" spans="1:26" ht="18" customHeight="1">
      <c r="A29" s="11"/>
      <c r="B29" s="74"/>
      <c r="C29" s="126"/>
      <c r="D29" s="129"/>
      <c r="E29" s="21"/>
      <c r="F29" s="11"/>
      <c r="G29" s="51">
        <v>22</v>
      </c>
      <c r="H29" s="106" t="s">
        <v>38</v>
      </c>
      <c r="I29" s="114">
        <f>J28-SUM('SO 14247'!K9:'SO 14247'!K79)</f>
        <v>0</v>
      </c>
      <c r="J29" s="110">
        <f>ROUND(((ROUND(I29,2)*20)*1/100),2)</f>
        <v>0</v>
      </c>
    </row>
    <row r="30" spans="1:26" ht="18" customHeight="1">
      <c r="A30" s="11"/>
      <c r="B30" s="22"/>
      <c r="C30" s="116"/>
      <c r="D30" s="120"/>
      <c r="E30" s="21"/>
      <c r="F30" s="11"/>
      <c r="G30" s="52">
        <v>23</v>
      </c>
      <c r="H30" s="107" t="s">
        <v>39</v>
      </c>
      <c r="I30" s="80">
        <f>SUM('SO 14247'!K9:'SO 14247'!K79)</f>
        <v>0</v>
      </c>
      <c r="J30" s="111">
        <f>ROUND(((ROUND(I30,2)*0)/100),2)</f>
        <v>0</v>
      </c>
    </row>
    <row r="31" spans="1:26" ht="18" customHeight="1">
      <c r="A31" s="11"/>
      <c r="B31" s="23"/>
      <c r="C31" s="130"/>
      <c r="D31" s="131"/>
      <c r="E31" s="21"/>
      <c r="F31" s="11"/>
      <c r="G31" s="101">
        <v>24</v>
      </c>
      <c r="H31" s="105" t="s">
        <v>40</v>
      </c>
      <c r="I31" s="104"/>
      <c r="J31" s="124">
        <f>SUM(J28:J30)</f>
        <v>0</v>
      </c>
    </row>
    <row r="32" spans="1:26" ht="18" customHeight="1" thickBot="1">
      <c r="A32" s="11"/>
      <c r="B32" s="40"/>
      <c r="C32" s="108"/>
      <c r="D32" s="115"/>
      <c r="E32" s="75"/>
      <c r="F32" s="76"/>
      <c r="G32" s="51" t="s">
        <v>41</v>
      </c>
      <c r="H32" s="108"/>
      <c r="I32" s="115"/>
      <c r="J32" s="112"/>
    </row>
    <row r="33" spans="1:10" ht="18" customHeight="1" thickTop="1">
      <c r="A33" s="11"/>
      <c r="B33" s="92"/>
      <c r="C33" s="93"/>
      <c r="D33" s="132" t="s">
        <v>55</v>
      </c>
      <c r="E33" s="15"/>
      <c r="F33" s="94"/>
      <c r="G33" s="102">
        <v>26</v>
      </c>
      <c r="H33" s="133" t="s">
        <v>56</v>
      </c>
      <c r="I33" s="29"/>
      <c r="J33" s="103"/>
    </row>
    <row r="34" spans="1:10" ht="18" customHeight="1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0"/>
  <sheetViews>
    <sheetView workbookViewId="0">
      <selection activeCell="A4" sqref="A4"/>
    </sheetView>
  </sheetViews>
  <sheetFormatPr defaultColWidth="0" defaultRowHeight="1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>
      <c r="A1" s="209" t="s">
        <v>20</v>
      </c>
      <c r="B1" s="210"/>
      <c r="C1" s="210"/>
      <c r="D1" s="211"/>
      <c r="E1" s="137" t="s">
        <v>18</v>
      </c>
      <c r="F1" s="136"/>
      <c r="W1">
        <v>30.126000000000001</v>
      </c>
    </row>
    <row r="2" spans="1:26" ht="20.100000000000001" customHeight="1">
      <c r="A2" s="209" t="s">
        <v>21</v>
      </c>
      <c r="B2" s="210"/>
      <c r="C2" s="210"/>
      <c r="D2" s="211"/>
      <c r="E2" s="137" t="s">
        <v>16</v>
      </c>
      <c r="F2" s="136"/>
    </row>
    <row r="3" spans="1:26" ht="20.100000000000001" customHeight="1">
      <c r="A3" s="209" t="s">
        <v>22</v>
      </c>
      <c r="B3" s="210"/>
      <c r="C3" s="210"/>
      <c r="D3" s="211"/>
      <c r="E3" s="137" t="s">
        <v>369</v>
      </c>
      <c r="F3" s="136"/>
    </row>
    <row r="4" spans="1:26">
      <c r="A4" s="138" t="s">
        <v>368</v>
      </c>
      <c r="B4" s="135"/>
      <c r="C4" s="135"/>
      <c r="D4" s="135"/>
      <c r="E4" s="135"/>
      <c r="F4" s="135"/>
    </row>
    <row r="5" spans="1:26">
      <c r="A5" s="138" t="s">
        <v>249</v>
      </c>
      <c r="B5" s="135"/>
      <c r="C5" s="135"/>
      <c r="D5" s="135"/>
      <c r="E5" s="135"/>
      <c r="F5" s="135"/>
    </row>
    <row r="6" spans="1:26">
      <c r="A6" s="135"/>
      <c r="B6" s="135"/>
      <c r="C6" s="135"/>
      <c r="D6" s="135"/>
      <c r="E6" s="135"/>
      <c r="F6" s="135"/>
    </row>
    <row r="7" spans="1:26">
      <c r="A7" s="135"/>
      <c r="B7" s="135"/>
      <c r="C7" s="135"/>
      <c r="D7" s="135"/>
      <c r="E7" s="135"/>
      <c r="F7" s="135"/>
    </row>
    <row r="8" spans="1:26">
      <c r="A8" s="139" t="s">
        <v>61</v>
      </c>
      <c r="B8" s="135"/>
      <c r="C8" s="135"/>
      <c r="D8" s="135"/>
      <c r="E8" s="135"/>
      <c r="F8" s="135"/>
    </row>
    <row r="9" spans="1:26">
      <c r="A9" s="140" t="s">
        <v>58</v>
      </c>
      <c r="B9" s="140" t="s">
        <v>52</v>
      </c>
      <c r="C9" s="140" t="s">
        <v>53</v>
      </c>
      <c r="D9" s="140" t="s">
        <v>29</v>
      </c>
      <c r="E9" s="140" t="s">
        <v>59</v>
      </c>
      <c r="F9" s="140" t="s">
        <v>60</v>
      </c>
    </row>
    <row r="10" spans="1:26">
      <c r="A10" s="147" t="s">
        <v>250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>
      <c r="A11" s="149" t="s">
        <v>251</v>
      </c>
      <c r="B11" s="150">
        <f>'SO 14247'!L77</f>
        <v>0</v>
      </c>
      <c r="C11" s="150">
        <f>'SO 14247'!M77</f>
        <v>0</v>
      </c>
      <c r="D11" s="150">
        <f>'SO 14247'!I77</f>
        <v>0</v>
      </c>
      <c r="E11" s="151">
        <f>'SO 14247'!P77</f>
        <v>0</v>
      </c>
      <c r="F11" s="151">
        <f>'SO 14247'!S77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>
      <c r="A12" s="2" t="s">
        <v>250</v>
      </c>
      <c r="B12" s="152">
        <f>'SO 14247'!L79</f>
        <v>0</v>
      </c>
      <c r="C12" s="152">
        <f>'SO 14247'!M79</f>
        <v>0</v>
      </c>
      <c r="D12" s="152">
        <f>'SO 14247'!I79</f>
        <v>0</v>
      </c>
      <c r="E12" s="153">
        <f>'SO 14247'!S79</f>
        <v>0</v>
      </c>
      <c r="F12" s="153">
        <f>'SO 14247'!V79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>
      <c r="A13" s="1"/>
      <c r="B13" s="142"/>
      <c r="C13" s="142"/>
      <c r="D13" s="142"/>
      <c r="E13" s="141"/>
      <c r="F13" s="141"/>
    </row>
    <row r="14" spans="1:26">
      <c r="A14" s="2" t="s">
        <v>76</v>
      </c>
      <c r="B14" s="152">
        <f>'SO 14247'!L80</f>
        <v>0</v>
      </c>
      <c r="C14" s="152">
        <f>'SO 14247'!M80</f>
        <v>0</v>
      </c>
      <c r="D14" s="152">
        <f>'SO 14247'!I80</f>
        <v>0</v>
      </c>
      <c r="E14" s="153">
        <f>'SO 14247'!S80</f>
        <v>0</v>
      </c>
      <c r="F14" s="153">
        <f>'SO 14247'!V80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>
      <c r="A15" s="1"/>
      <c r="B15" s="142"/>
      <c r="C15" s="142"/>
      <c r="D15" s="142"/>
      <c r="E15" s="141"/>
      <c r="F15" s="141"/>
    </row>
    <row r="16" spans="1:26">
      <c r="A16" s="1"/>
      <c r="B16" s="142"/>
      <c r="C16" s="142"/>
      <c r="D16" s="142"/>
      <c r="E16" s="141"/>
      <c r="F16" s="141"/>
    </row>
    <row r="17" spans="1:6">
      <c r="A17" s="1"/>
      <c r="B17" s="142"/>
      <c r="C17" s="142"/>
      <c r="D17" s="142"/>
      <c r="E17" s="141"/>
      <c r="F17" s="141"/>
    </row>
    <row r="18" spans="1:6">
      <c r="A18" s="1"/>
      <c r="B18" s="142"/>
      <c r="C18" s="142"/>
      <c r="D18" s="142"/>
      <c r="E18" s="141"/>
      <c r="F18" s="141"/>
    </row>
    <row r="19" spans="1:6">
      <c r="A19" s="1"/>
      <c r="B19" s="142"/>
      <c r="C19" s="142"/>
      <c r="D19" s="142"/>
      <c r="E19" s="141"/>
      <c r="F19" s="141"/>
    </row>
    <row r="20" spans="1:6">
      <c r="A20" s="1"/>
      <c r="B20" s="142"/>
      <c r="C20" s="142"/>
      <c r="D20" s="142"/>
      <c r="E20" s="141"/>
      <c r="F20" s="141"/>
    </row>
    <row r="21" spans="1:6">
      <c r="A21" s="1"/>
      <c r="B21" s="142"/>
      <c r="C21" s="142"/>
      <c r="D21" s="142"/>
      <c r="E21" s="141"/>
      <c r="F21" s="141"/>
    </row>
    <row r="22" spans="1:6">
      <c r="A22" s="1"/>
      <c r="B22" s="142"/>
      <c r="C22" s="142"/>
      <c r="D22" s="142"/>
      <c r="E22" s="141"/>
      <c r="F22" s="141"/>
    </row>
    <row r="23" spans="1:6">
      <c r="A23" s="1"/>
      <c r="B23" s="142"/>
      <c r="C23" s="142"/>
      <c r="D23" s="142"/>
      <c r="E23" s="141"/>
      <c r="F23" s="141"/>
    </row>
    <row r="24" spans="1:6">
      <c r="A24" s="1"/>
      <c r="B24" s="142"/>
      <c r="C24" s="142"/>
      <c r="D24" s="142"/>
      <c r="E24" s="141"/>
      <c r="F24" s="141"/>
    </row>
    <row r="25" spans="1:6">
      <c r="A25" s="1"/>
      <c r="B25" s="142"/>
      <c r="C25" s="142"/>
      <c r="D25" s="142"/>
      <c r="E25" s="141"/>
      <c r="F25" s="141"/>
    </row>
    <row r="26" spans="1:6">
      <c r="A26" s="1"/>
      <c r="B26" s="142"/>
      <c r="C26" s="142"/>
      <c r="D26" s="142"/>
      <c r="E26" s="141"/>
      <c r="F26" s="141"/>
    </row>
    <row r="27" spans="1:6">
      <c r="A27" s="1"/>
      <c r="B27" s="142"/>
      <c r="C27" s="142"/>
      <c r="D27" s="142"/>
      <c r="E27" s="141"/>
      <c r="F27" s="141"/>
    </row>
    <row r="28" spans="1:6">
      <c r="A28" s="1"/>
      <c r="B28" s="142"/>
      <c r="C28" s="142"/>
      <c r="D28" s="142"/>
      <c r="E28" s="141"/>
      <c r="F28" s="141"/>
    </row>
    <row r="29" spans="1:6">
      <c r="A29" s="1"/>
      <c r="B29" s="142"/>
      <c r="C29" s="142"/>
      <c r="D29" s="142"/>
      <c r="E29" s="141"/>
      <c r="F29" s="141"/>
    </row>
    <row r="30" spans="1:6">
      <c r="A30" s="1"/>
      <c r="B30" s="142"/>
      <c r="C30" s="142"/>
      <c r="D30" s="142"/>
      <c r="E30" s="141"/>
      <c r="F30" s="141"/>
    </row>
    <row r="31" spans="1:6">
      <c r="A31" s="1"/>
      <c r="B31" s="142"/>
      <c r="C31" s="142"/>
      <c r="D31" s="142"/>
      <c r="E31" s="141"/>
      <c r="F31" s="141"/>
    </row>
    <row r="32" spans="1:6">
      <c r="A32" s="1"/>
      <c r="B32" s="142"/>
      <c r="C32" s="142"/>
      <c r="D32" s="142"/>
      <c r="E32" s="141"/>
      <c r="F32" s="141"/>
    </row>
    <row r="33" spans="1:6">
      <c r="A33" s="1"/>
      <c r="B33" s="142"/>
      <c r="C33" s="142"/>
      <c r="D33" s="142"/>
      <c r="E33" s="141"/>
      <c r="F33" s="141"/>
    </row>
    <row r="34" spans="1:6">
      <c r="A34" s="1"/>
      <c r="B34" s="142"/>
      <c r="C34" s="142"/>
      <c r="D34" s="142"/>
      <c r="E34" s="141"/>
      <c r="F34" s="141"/>
    </row>
    <row r="35" spans="1:6">
      <c r="A35" s="1"/>
      <c r="B35" s="142"/>
      <c r="C35" s="142"/>
      <c r="D35" s="142"/>
      <c r="E35" s="141"/>
      <c r="F35" s="141"/>
    </row>
    <row r="36" spans="1:6">
      <c r="A36" s="1"/>
      <c r="B36" s="142"/>
      <c r="C36" s="142"/>
      <c r="D36" s="142"/>
      <c r="E36" s="141"/>
      <c r="F36" s="141"/>
    </row>
    <row r="37" spans="1:6">
      <c r="A37" s="1"/>
      <c r="B37" s="142"/>
      <c r="C37" s="142"/>
      <c r="D37" s="142"/>
      <c r="E37" s="141"/>
      <c r="F37" s="141"/>
    </row>
    <row r="38" spans="1:6">
      <c r="A38" s="1"/>
      <c r="B38" s="142"/>
      <c r="C38" s="142"/>
      <c r="D38" s="142"/>
      <c r="E38" s="141"/>
      <c r="F38" s="141"/>
    </row>
    <row r="39" spans="1:6">
      <c r="A39" s="1"/>
      <c r="B39" s="142"/>
      <c r="C39" s="142"/>
      <c r="D39" s="142"/>
      <c r="E39" s="141"/>
      <c r="F39" s="141"/>
    </row>
    <row r="40" spans="1:6">
      <c r="A40" s="1"/>
      <c r="B40" s="142"/>
      <c r="C40" s="142"/>
      <c r="D40" s="142"/>
      <c r="E40" s="141"/>
      <c r="F40" s="141"/>
    </row>
    <row r="41" spans="1:6">
      <c r="A41" s="1"/>
      <c r="B41" s="142"/>
      <c r="C41" s="142"/>
      <c r="D41" s="142"/>
      <c r="E41" s="141"/>
      <c r="F41" s="141"/>
    </row>
    <row r="42" spans="1:6">
      <c r="A42" s="1"/>
      <c r="B42" s="142"/>
      <c r="C42" s="142"/>
      <c r="D42" s="142"/>
      <c r="E42" s="141"/>
      <c r="F42" s="141"/>
    </row>
    <row r="43" spans="1:6">
      <c r="A43" s="1"/>
      <c r="B43" s="142"/>
      <c r="C43" s="142"/>
      <c r="D43" s="142"/>
      <c r="E43" s="141"/>
      <c r="F43" s="141"/>
    </row>
    <row r="44" spans="1:6">
      <c r="A44" s="1"/>
      <c r="B44" s="142"/>
      <c r="C44" s="142"/>
      <c r="D44" s="142"/>
      <c r="E44" s="141"/>
      <c r="F44" s="141"/>
    </row>
    <row r="45" spans="1:6">
      <c r="A45" s="1"/>
      <c r="B45" s="142"/>
      <c r="C45" s="142"/>
      <c r="D45" s="142"/>
      <c r="E45" s="141"/>
      <c r="F45" s="141"/>
    </row>
    <row r="46" spans="1:6">
      <c r="A46" s="1"/>
      <c r="B46" s="142"/>
      <c r="C46" s="142"/>
      <c r="D46" s="142"/>
      <c r="E46" s="141"/>
      <c r="F46" s="141"/>
    </row>
    <row r="47" spans="1:6">
      <c r="A47" s="1"/>
      <c r="B47" s="142"/>
      <c r="C47" s="142"/>
      <c r="D47" s="142"/>
      <c r="E47" s="141"/>
      <c r="F47" s="141"/>
    </row>
    <row r="48" spans="1:6">
      <c r="A48" s="1"/>
      <c r="B48" s="142"/>
      <c r="C48" s="142"/>
      <c r="D48" s="142"/>
      <c r="E48" s="141"/>
      <c r="F48" s="141"/>
    </row>
    <row r="49" spans="1:6">
      <c r="A49" s="1"/>
      <c r="B49" s="142"/>
      <c r="C49" s="142"/>
      <c r="D49" s="142"/>
      <c r="E49" s="141"/>
      <c r="F49" s="141"/>
    </row>
    <row r="50" spans="1:6">
      <c r="A50" s="1"/>
      <c r="B50" s="142"/>
      <c r="C50" s="142"/>
      <c r="D50" s="142"/>
      <c r="E50" s="141"/>
      <c r="F50" s="141"/>
    </row>
    <row r="51" spans="1:6">
      <c r="A51" s="1"/>
      <c r="B51" s="142"/>
      <c r="C51" s="142"/>
      <c r="D51" s="142"/>
      <c r="E51" s="141"/>
      <c r="F51" s="141"/>
    </row>
    <row r="52" spans="1:6">
      <c r="A52" s="1"/>
      <c r="B52" s="142"/>
      <c r="C52" s="142"/>
      <c r="D52" s="142"/>
      <c r="E52" s="141"/>
      <c r="F52" s="141"/>
    </row>
    <row r="53" spans="1:6">
      <c r="A53" s="1"/>
      <c r="B53" s="142"/>
      <c r="C53" s="142"/>
      <c r="D53" s="142"/>
      <c r="E53" s="141"/>
      <c r="F53" s="14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80"/>
  <sheetViews>
    <sheetView tabSelected="1" workbookViewId="0">
      <pane ySplit="8" topLeftCell="A9" activePane="bottomLeft" state="frozen"/>
      <selection pane="bottomLeft" activeCell="I1" sqref="I1"/>
    </sheetView>
  </sheetViews>
  <sheetFormatPr defaultColWidth="0" defaultRowHeight="1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>
      <c r="A1" s="158"/>
      <c r="B1" s="212" t="s">
        <v>20</v>
      </c>
      <c r="C1" s="213"/>
      <c r="D1" s="213"/>
      <c r="E1" s="213"/>
      <c r="F1" s="213"/>
      <c r="G1" s="213"/>
      <c r="H1" s="214"/>
      <c r="I1" s="159" t="s">
        <v>18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>
      <c r="A2" s="158"/>
      <c r="B2" s="212" t="s">
        <v>21</v>
      </c>
      <c r="C2" s="213"/>
      <c r="D2" s="213"/>
      <c r="E2" s="213"/>
      <c r="F2" s="213"/>
      <c r="G2" s="213"/>
      <c r="H2" s="214"/>
      <c r="I2" s="159" t="s">
        <v>16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>
      <c r="A3" s="158"/>
      <c r="B3" s="212" t="s">
        <v>22</v>
      </c>
      <c r="C3" s="213"/>
      <c r="D3" s="213"/>
      <c r="E3" s="213"/>
      <c r="F3" s="213"/>
      <c r="G3" s="213"/>
      <c r="H3" s="214"/>
      <c r="I3" s="159" t="s">
        <v>369</v>
      </c>
      <c r="J3" s="158"/>
      <c r="K3" s="3"/>
      <c r="L3" s="3"/>
      <c r="M3" s="3"/>
      <c r="N3" s="3"/>
      <c r="O3" s="3"/>
      <c r="P3" s="3"/>
      <c r="S3" s="3"/>
      <c r="V3" s="154"/>
    </row>
    <row r="4" spans="1:26">
      <c r="A4" s="3"/>
      <c r="B4" s="196" t="s">
        <v>370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>
      <c r="A5" s="3"/>
      <c r="B5" s="5" t="s">
        <v>249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>
      <c r="A7" s="12"/>
      <c r="B7" s="13" t="s">
        <v>61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>
      <c r="A8" s="161" t="s">
        <v>77</v>
      </c>
      <c r="B8" s="161" t="s">
        <v>78</v>
      </c>
      <c r="C8" s="161" t="s">
        <v>79</v>
      </c>
      <c r="D8" s="161" t="s">
        <v>80</v>
      </c>
      <c r="E8" s="161" t="s">
        <v>81</v>
      </c>
      <c r="F8" s="161" t="s">
        <v>82</v>
      </c>
      <c r="G8" s="161" t="s">
        <v>83</v>
      </c>
      <c r="H8" s="161" t="s">
        <v>53</v>
      </c>
      <c r="I8" s="161" t="s">
        <v>84</v>
      </c>
      <c r="J8" s="161"/>
      <c r="K8" s="161"/>
      <c r="L8" s="161"/>
      <c r="M8" s="161"/>
      <c r="N8" s="161"/>
      <c r="O8" s="161"/>
      <c r="P8" s="161" t="s">
        <v>85</v>
      </c>
      <c r="Q8" s="155"/>
      <c r="R8" s="155"/>
      <c r="S8" s="161" t="s">
        <v>86</v>
      </c>
      <c r="T8" s="157"/>
      <c r="U8" s="157"/>
      <c r="V8" s="163" t="s">
        <v>87</v>
      </c>
      <c r="W8" s="156"/>
      <c r="X8" s="156"/>
      <c r="Y8" s="156"/>
      <c r="Z8" s="156"/>
    </row>
    <row r="9" spans="1:26">
      <c r="A9" s="143"/>
      <c r="B9" s="143"/>
      <c r="C9" s="164"/>
      <c r="D9" s="147" t="s">
        <v>250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>
      <c r="A10" s="149"/>
      <c r="B10" s="149"/>
      <c r="C10" s="149"/>
      <c r="D10" s="149" t="s">
        <v>251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>
      <c r="A11" s="171"/>
      <c r="B11" s="168" t="s">
        <v>252</v>
      </c>
      <c r="C11" s="172" t="s">
        <v>253</v>
      </c>
      <c r="D11" s="168" t="s">
        <v>254</v>
      </c>
      <c r="E11" s="168" t="s">
        <v>165</v>
      </c>
      <c r="F11" s="169">
        <v>29</v>
      </c>
      <c r="G11" s="170"/>
      <c r="H11" s="170"/>
      <c r="I11" s="170">
        <f t="shared" ref="I11:I42" si="0">ROUND(F11*(G11+H11),2)</f>
        <v>0</v>
      </c>
      <c r="J11" s="168">
        <f t="shared" ref="J11:J42" si="1">ROUND(F11*(N11),2)</f>
        <v>24.07</v>
      </c>
      <c r="K11" s="1">
        <f t="shared" ref="K11:K42" si="2">ROUND(F11*(O11),2)</f>
        <v>0</v>
      </c>
      <c r="L11" s="1">
        <f t="shared" ref="L11:L53" si="3">ROUND(F11*(G11),2)</f>
        <v>0</v>
      </c>
      <c r="M11" s="1"/>
      <c r="N11" s="1">
        <v>0.83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>
      <c r="A12" s="171"/>
      <c r="B12" s="168" t="s">
        <v>252</v>
      </c>
      <c r="C12" s="172" t="s">
        <v>255</v>
      </c>
      <c r="D12" s="168" t="s">
        <v>256</v>
      </c>
      <c r="E12" s="168" t="s">
        <v>165</v>
      </c>
      <c r="F12" s="169">
        <v>50</v>
      </c>
      <c r="G12" s="170"/>
      <c r="H12" s="170"/>
      <c r="I12" s="170">
        <f t="shared" si="0"/>
        <v>0</v>
      </c>
      <c r="J12" s="168">
        <f t="shared" si="1"/>
        <v>111.5</v>
      </c>
      <c r="K12" s="1">
        <f t="shared" si="2"/>
        <v>0</v>
      </c>
      <c r="L12" s="1">
        <f t="shared" si="3"/>
        <v>0</v>
      </c>
      <c r="M12" s="1"/>
      <c r="N12" s="1">
        <v>2.23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>
      <c r="A13" s="171"/>
      <c r="B13" s="168" t="s">
        <v>252</v>
      </c>
      <c r="C13" s="172" t="s">
        <v>257</v>
      </c>
      <c r="D13" s="168" t="s">
        <v>258</v>
      </c>
      <c r="E13" s="168" t="s">
        <v>165</v>
      </c>
      <c r="F13" s="169">
        <v>200</v>
      </c>
      <c r="G13" s="170"/>
      <c r="H13" s="170"/>
      <c r="I13" s="170">
        <f t="shared" si="0"/>
        <v>0</v>
      </c>
      <c r="J13" s="168">
        <f t="shared" si="1"/>
        <v>124</v>
      </c>
      <c r="K13" s="1">
        <f t="shared" si="2"/>
        <v>0</v>
      </c>
      <c r="L13" s="1">
        <f t="shared" si="3"/>
        <v>0</v>
      </c>
      <c r="M13" s="1"/>
      <c r="N13" s="1">
        <v>0.62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>
      <c r="A14" s="171"/>
      <c r="B14" s="168" t="s">
        <v>252</v>
      </c>
      <c r="C14" s="172" t="s">
        <v>259</v>
      </c>
      <c r="D14" s="168" t="s">
        <v>260</v>
      </c>
      <c r="E14" s="168" t="s">
        <v>165</v>
      </c>
      <c r="F14" s="169">
        <v>48</v>
      </c>
      <c r="G14" s="170"/>
      <c r="H14" s="170"/>
      <c r="I14" s="170">
        <f t="shared" si="0"/>
        <v>0</v>
      </c>
      <c r="J14" s="168">
        <f t="shared" si="1"/>
        <v>29.76</v>
      </c>
      <c r="K14" s="1">
        <f t="shared" si="2"/>
        <v>0</v>
      </c>
      <c r="L14" s="1">
        <f t="shared" si="3"/>
        <v>0</v>
      </c>
      <c r="M14" s="1"/>
      <c r="N14" s="1">
        <v>0.62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>
      <c r="A15" s="171"/>
      <c r="B15" s="168" t="s">
        <v>252</v>
      </c>
      <c r="C15" s="172" t="s">
        <v>261</v>
      </c>
      <c r="D15" s="168" t="s">
        <v>262</v>
      </c>
      <c r="E15" s="168" t="s">
        <v>165</v>
      </c>
      <c r="F15" s="169">
        <v>10</v>
      </c>
      <c r="G15" s="170"/>
      <c r="H15" s="170"/>
      <c r="I15" s="170">
        <f t="shared" si="0"/>
        <v>0</v>
      </c>
      <c r="J15" s="168">
        <f t="shared" si="1"/>
        <v>6.1</v>
      </c>
      <c r="K15" s="1">
        <f t="shared" si="2"/>
        <v>0</v>
      </c>
      <c r="L15" s="1">
        <f t="shared" si="3"/>
        <v>0</v>
      </c>
      <c r="M15" s="1"/>
      <c r="N15" s="1">
        <v>0.61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>
      <c r="A16" s="171"/>
      <c r="B16" s="168" t="s">
        <v>252</v>
      </c>
      <c r="C16" s="172" t="s">
        <v>263</v>
      </c>
      <c r="D16" s="168" t="s">
        <v>264</v>
      </c>
      <c r="E16" s="168" t="s">
        <v>165</v>
      </c>
      <c r="F16" s="169">
        <v>5</v>
      </c>
      <c r="G16" s="170"/>
      <c r="H16" s="170"/>
      <c r="I16" s="170">
        <f t="shared" si="0"/>
        <v>0</v>
      </c>
      <c r="J16" s="168">
        <f t="shared" si="1"/>
        <v>7.7</v>
      </c>
      <c r="K16" s="1">
        <f t="shared" si="2"/>
        <v>0</v>
      </c>
      <c r="L16" s="1">
        <f t="shared" si="3"/>
        <v>0</v>
      </c>
      <c r="M16" s="1"/>
      <c r="N16" s="1">
        <v>1.54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>
      <c r="A17" s="171"/>
      <c r="B17" s="168" t="s">
        <v>252</v>
      </c>
      <c r="C17" s="172" t="s">
        <v>265</v>
      </c>
      <c r="D17" s="168" t="s">
        <v>266</v>
      </c>
      <c r="E17" s="168" t="s">
        <v>165</v>
      </c>
      <c r="F17" s="169">
        <v>4</v>
      </c>
      <c r="G17" s="170"/>
      <c r="H17" s="170"/>
      <c r="I17" s="170">
        <f t="shared" si="0"/>
        <v>0</v>
      </c>
      <c r="J17" s="168">
        <f t="shared" si="1"/>
        <v>14</v>
      </c>
      <c r="K17" s="1">
        <f t="shared" si="2"/>
        <v>0</v>
      </c>
      <c r="L17" s="1">
        <f t="shared" si="3"/>
        <v>0</v>
      </c>
      <c r="M17" s="1"/>
      <c r="N17" s="1">
        <v>3.5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>
      <c r="A18" s="171"/>
      <c r="B18" s="168" t="s">
        <v>252</v>
      </c>
      <c r="C18" s="172" t="s">
        <v>267</v>
      </c>
      <c r="D18" s="168" t="s">
        <v>268</v>
      </c>
      <c r="E18" s="168" t="s">
        <v>165</v>
      </c>
      <c r="F18" s="169">
        <v>6</v>
      </c>
      <c r="G18" s="170"/>
      <c r="H18" s="170"/>
      <c r="I18" s="170">
        <f t="shared" si="0"/>
        <v>0</v>
      </c>
      <c r="J18" s="168">
        <f t="shared" si="1"/>
        <v>10.5</v>
      </c>
      <c r="K18" s="1">
        <f t="shared" si="2"/>
        <v>0</v>
      </c>
      <c r="L18" s="1">
        <f t="shared" si="3"/>
        <v>0</v>
      </c>
      <c r="M18" s="1"/>
      <c r="N18" s="1">
        <v>1.75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>
      <c r="A19" s="171"/>
      <c r="B19" s="168" t="s">
        <v>252</v>
      </c>
      <c r="C19" s="172" t="s">
        <v>269</v>
      </c>
      <c r="D19" s="168" t="s">
        <v>270</v>
      </c>
      <c r="E19" s="168" t="s">
        <v>165</v>
      </c>
      <c r="F19" s="169">
        <v>1</v>
      </c>
      <c r="G19" s="170"/>
      <c r="H19" s="170"/>
      <c r="I19" s="170">
        <f t="shared" si="0"/>
        <v>0</v>
      </c>
      <c r="J19" s="168">
        <f t="shared" si="1"/>
        <v>1.97</v>
      </c>
      <c r="K19" s="1">
        <f t="shared" si="2"/>
        <v>0</v>
      </c>
      <c r="L19" s="1">
        <f t="shared" si="3"/>
        <v>0</v>
      </c>
      <c r="M19" s="1"/>
      <c r="N19" s="1">
        <v>1.97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>
      <c r="A20" s="171"/>
      <c r="B20" s="168" t="s">
        <v>252</v>
      </c>
      <c r="C20" s="172" t="s">
        <v>271</v>
      </c>
      <c r="D20" s="168" t="s">
        <v>272</v>
      </c>
      <c r="E20" s="168" t="s">
        <v>165</v>
      </c>
      <c r="F20" s="169">
        <v>13</v>
      </c>
      <c r="G20" s="170"/>
      <c r="H20" s="170"/>
      <c r="I20" s="170">
        <f t="shared" si="0"/>
        <v>0</v>
      </c>
      <c r="J20" s="168">
        <f t="shared" si="1"/>
        <v>44.2</v>
      </c>
      <c r="K20" s="1">
        <f t="shared" si="2"/>
        <v>0</v>
      </c>
      <c r="L20" s="1">
        <f t="shared" si="3"/>
        <v>0</v>
      </c>
      <c r="M20" s="1"/>
      <c r="N20" s="1">
        <v>3.4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>
      <c r="A21" s="171"/>
      <c r="B21" s="168" t="s">
        <v>252</v>
      </c>
      <c r="C21" s="172" t="s">
        <v>273</v>
      </c>
      <c r="D21" s="168" t="s">
        <v>274</v>
      </c>
      <c r="E21" s="168" t="s">
        <v>165</v>
      </c>
      <c r="F21" s="169">
        <v>1</v>
      </c>
      <c r="G21" s="170"/>
      <c r="H21" s="170"/>
      <c r="I21" s="170">
        <f t="shared" si="0"/>
        <v>0</v>
      </c>
      <c r="J21" s="168">
        <f t="shared" si="1"/>
        <v>18.77</v>
      </c>
      <c r="K21" s="1">
        <f t="shared" si="2"/>
        <v>0</v>
      </c>
      <c r="L21" s="1">
        <f t="shared" si="3"/>
        <v>0</v>
      </c>
      <c r="M21" s="1"/>
      <c r="N21" s="1">
        <v>18.77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>
      <c r="A22" s="171"/>
      <c r="B22" s="168" t="s">
        <v>252</v>
      </c>
      <c r="C22" s="172" t="s">
        <v>275</v>
      </c>
      <c r="D22" s="168" t="s">
        <v>276</v>
      </c>
      <c r="E22" s="168" t="s">
        <v>165</v>
      </c>
      <c r="F22" s="169">
        <v>3</v>
      </c>
      <c r="G22" s="170"/>
      <c r="H22" s="170"/>
      <c r="I22" s="170">
        <f t="shared" si="0"/>
        <v>0</v>
      </c>
      <c r="J22" s="168">
        <f t="shared" si="1"/>
        <v>10.95</v>
      </c>
      <c r="K22" s="1">
        <f t="shared" si="2"/>
        <v>0</v>
      </c>
      <c r="L22" s="1">
        <f t="shared" si="3"/>
        <v>0</v>
      </c>
      <c r="M22" s="1"/>
      <c r="N22" s="1">
        <v>3.65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>
      <c r="A23" s="171"/>
      <c r="B23" s="168" t="s">
        <v>202</v>
      </c>
      <c r="C23" s="172" t="s">
        <v>277</v>
      </c>
      <c r="D23" s="168" t="s">
        <v>278</v>
      </c>
      <c r="E23" s="168" t="s">
        <v>122</v>
      </c>
      <c r="F23" s="169">
        <v>58</v>
      </c>
      <c r="G23" s="170"/>
      <c r="H23" s="170"/>
      <c r="I23" s="170">
        <f t="shared" si="0"/>
        <v>0</v>
      </c>
      <c r="J23" s="168">
        <f t="shared" si="1"/>
        <v>35.380000000000003</v>
      </c>
      <c r="K23" s="1">
        <f t="shared" si="2"/>
        <v>0</v>
      </c>
      <c r="L23" s="1">
        <f t="shared" si="3"/>
        <v>0</v>
      </c>
      <c r="M23" s="1"/>
      <c r="N23" s="1">
        <v>0.61</v>
      </c>
      <c r="O23" s="1"/>
      <c r="P23" s="160"/>
      <c r="Q23" s="173"/>
      <c r="R23" s="173"/>
      <c r="S23" s="149"/>
      <c r="V23" s="174"/>
      <c r="Z23">
        <v>0</v>
      </c>
    </row>
    <row r="24" spans="1:26" ht="24.95" customHeight="1">
      <c r="A24" s="171"/>
      <c r="B24" s="168" t="s">
        <v>170</v>
      </c>
      <c r="C24" s="172" t="s">
        <v>279</v>
      </c>
      <c r="D24" s="168" t="s">
        <v>280</v>
      </c>
      <c r="E24" s="168" t="s">
        <v>165</v>
      </c>
      <c r="F24" s="169">
        <v>1</v>
      </c>
      <c r="G24" s="170"/>
      <c r="H24" s="170"/>
      <c r="I24" s="170">
        <f t="shared" si="0"/>
        <v>0</v>
      </c>
      <c r="J24" s="168">
        <f t="shared" si="1"/>
        <v>8.6</v>
      </c>
      <c r="K24" s="1">
        <f t="shared" si="2"/>
        <v>0</v>
      </c>
      <c r="L24" s="1">
        <f t="shared" si="3"/>
        <v>0</v>
      </c>
      <c r="M24" s="1"/>
      <c r="N24" s="1">
        <v>8.6</v>
      </c>
      <c r="O24" s="1"/>
      <c r="P24" s="160"/>
      <c r="Q24" s="173"/>
      <c r="R24" s="173"/>
      <c r="S24" s="149"/>
      <c r="V24" s="174"/>
      <c r="Z24">
        <v>0</v>
      </c>
    </row>
    <row r="25" spans="1:26" ht="24.95" customHeight="1">
      <c r="A25" s="171"/>
      <c r="B25" s="168" t="s">
        <v>170</v>
      </c>
      <c r="C25" s="172" t="s">
        <v>279</v>
      </c>
      <c r="D25" s="168" t="s">
        <v>281</v>
      </c>
      <c r="E25" s="168" t="s">
        <v>282</v>
      </c>
      <c r="F25" s="169">
        <v>1</v>
      </c>
      <c r="G25" s="170"/>
      <c r="H25" s="170"/>
      <c r="I25" s="170">
        <f t="shared" si="0"/>
        <v>0</v>
      </c>
      <c r="J25" s="168">
        <f t="shared" si="1"/>
        <v>180.37</v>
      </c>
      <c r="K25" s="1">
        <f t="shared" si="2"/>
        <v>0</v>
      </c>
      <c r="L25" s="1">
        <f t="shared" si="3"/>
        <v>0</v>
      </c>
      <c r="M25" s="1"/>
      <c r="N25" s="1">
        <v>180.37</v>
      </c>
      <c r="O25" s="1"/>
      <c r="P25" s="160"/>
      <c r="Q25" s="173"/>
      <c r="R25" s="173"/>
      <c r="S25" s="149"/>
      <c r="V25" s="174"/>
      <c r="Z25">
        <v>0</v>
      </c>
    </row>
    <row r="26" spans="1:26" ht="24.95" customHeight="1">
      <c r="A26" s="171"/>
      <c r="B26" s="168" t="s">
        <v>170</v>
      </c>
      <c r="C26" s="172" t="s">
        <v>283</v>
      </c>
      <c r="D26" s="168" t="s">
        <v>284</v>
      </c>
      <c r="E26" s="168" t="s">
        <v>122</v>
      </c>
      <c r="F26" s="169">
        <v>684</v>
      </c>
      <c r="G26" s="170"/>
      <c r="H26" s="170"/>
      <c r="I26" s="170">
        <f t="shared" si="0"/>
        <v>0</v>
      </c>
      <c r="J26" s="168">
        <f t="shared" si="1"/>
        <v>642.96</v>
      </c>
      <c r="K26" s="1">
        <f t="shared" si="2"/>
        <v>0</v>
      </c>
      <c r="L26" s="1">
        <f t="shared" si="3"/>
        <v>0</v>
      </c>
      <c r="M26" s="1"/>
      <c r="N26" s="1">
        <v>0.94</v>
      </c>
      <c r="O26" s="1"/>
      <c r="P26" s="160"/>
      <c r="Q26" s="173"/>
      <c r="R26" s="173"/>
      <c r="S26" s="149"/>
      <c r="V26" s="174"/>
      <c r="Z26">
        <v>0</v>
      </c>
    </row>
    <row r="27" spans="1:26" ht="24.95" customHeight="1">
      <c r="A27" s="171"/>
      <c r="B27" s="168" t="s">
        <v>170</v>
      </c>
      <c r="C27" s="172" t="s">
        <v>285</v>
      </c>
      <c r="D27" s="168" t="s">
        <v>286</v>
      </c>
      <c r="E27" s="168" t="s">
        <v>287</v>
      </c>
      <c r="F27" s="169">
        <v>0.6</v>
      </c>
      <c r="G27" s="170"/>
      <c r="H27" s="170"/>
      <c r="I27" s="170">
        <f t="shared" si="0"/>
        <v>0</v>
      </c>
      <c r="J27" s="168">
        <f t="shared" si="1"/>
        <v>114.36</v>
      </c>
      <c r="K27" s="1">
        <f t="shared" si="2"/>
        <v>0</v>
      </c>
      <c r="L27" s="1">
        <f t="shared" si="3"/>
        <v>0</v>
      </c>
      <c r="M27" s="1"/>
      <c r="N27" s="1">
        <v>190.6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>
      <c r="A28" s="171"/>
      <c r="B28" s="168" t="s">
        <v>170</v>
      </c>
      <c r="C28" s="172" t="s">
        <v>288</v>
      </c>
      <c r="D28" s="168" t="s">
        <v>289</v>
      </c>
      <c r="E28" s="168" t="s">
        <v>165</v>
      </c>
      <c r="F28" s="169">
        <v>11</v>
      </c>
      <c r="G28" s="170"/>
      <c r="H28" s="170"/>
      <c r="I28" s="170">
        <f t="shared" si="0"/>
        <v>0</v>
      </c>
      <c r="J28" s="168">
        <f t="shared" si="1"/>
        <v>43.67</v>
      </c>
      <c r="K28" s="1">
        <f t="shared" si="2"/>
        <v>0</v>
      </c>
      <c r="L28" s="1">
        <f t="shared" si="3"/>
        <v>0</v>
      </c>
      <c r="M28" s="1"/>
      <c r="N28" s="1">
        <v>3.9699999999999998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>
      <c r="A29" s="171"/>
      <c r="B29" s="168" t="s">
        <v>170</v>
      </c>
      <c r="C29" s="172" t="s">
        <v>290</v>
      </c>
      <c r="D29" s="168" t="s">
        <v>291</v>
      </c>
      <c r="E29" s="168" t="s">
        <v>165</v>
      </c>
      <c r="F29" s="169">
        <v>18</v>
      </c>
      <c r="G29" s="170"/>
      <c r="H29" s="170"/>
      <c r="I29" s="170">
        <f t="shared" si="0"/>
        <v>0</v>
      </c>
      <c r="J29" s="168">
        <f t="shared" si="1"/>
        <v>68.58</v>
      </c>
      <c r="K29" s="1">
        <f t="shared" si="2"/>
        <v>0</v>
      </c>
      <c r="L29" s="1">
        <f t="shared" si="3"/>
        <v>0</v>
      </c>
      <c r="M29" s="1"/>
      <c r="N29" s="1">
        <v>3.81</v>
      </c>
      <c r="O29" s="1"/>
      <c r="P29" s="160"/>
      <c r="Q29" s="173"/>
      <c r="R29" s="173"/>
      <c r="S29" s="149"/>
      <c r="V29" s="174"/>
      <c r="Z29">
        <v>0</v>
      </c>
    </row>
    <row r="30" spans="1:26" ht="24.95" customHeight="1">
      <c r="A30" s="171"/>
      <c r="B30" s="168" t="s">
        <v>170</v>
      </c>
      <c r="C30" s="172" t="s">
        <v>292</v>
      </c>
      <c r="D30" s="168" t="s">
        <v>293</v>
      </c>
      <c r="E30" s="168" t="s">
        <v>165</v>
      </c>
      <c r="F30" s="169">
        <v>5</v>
      </c>
      <c r="G30" s="170"/>
      <c r="H30" s="170"/>
      <c r="I30" s="170">
        <f t="shared" si="0"/>
        <v>0</v>
      </c>
      <c r="J30" s="168">
        <f t="shared" si="1"/>
        <v>16.55</v>
      </c>
      <c r="K30" s="1">
        <f t="shared" si="2"/>
        <v>0</v>
      </c>
      <c r="L30" s="1">
        <f t="shared" si="3"/>
        <v>0</v>
      </c>
      <c r="M30" s="1"/>
      <c r="N30" s="1">
        <v>3.31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>
      <c r="A31" s="171"/>
      <c r="B31" s="168" t="s">
        <v>170</v>
      </c>
      <c r="C31" s="172" t="s">
        <v>294</v>
      </c>
      <c r="D31" s="168" t="s">
        <v>295</v>
      </c>
      <c r="E31" s="168" t="s">
        <v>165</v>
      </c>
      <c r="F31" s="169">
        <v>5</v>
      </c>
      <c r="G31" s="170"/>
      <c r="H31" s="170"/>
      <c r="I31" s="170">
        <f t="shared" si="0"/>
        <v>0</v>
      </c>
      <c r="J31" s="168">
        <f t="shared" si="1"/>
        <v>27.05</v>
      </c>
      <c r="K31" s="1">
        <f t="shared" si="2"/>
        <v>0</v>
      </c>
      <c r="L31" s="1">
        <f t="shared" si="3"/>
        <v>0</v>
      </c>
      <c r="M31" s="1"/>
      <c r="N31" s="1">
        <v>5.41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>
      <c r="A32" s="171"/>
      <c r="B32" s="168" t="s">
        <v>170</v>
      </c>
      <c r="C32" s="172" t="s">
        <v>296</v>
      </c>
      <c r="D32" s="168" t="s">
        <v>297</v>
      </c>
      <c r="E32" s="168" t="s">
        <v>165</v>
      </c>
      <c r="F32" s="169">
        <v>29</v>
      </c>
      <c r="G32" s="170"/>
      <c r="H32" s="170"/>
      <c r="I32" s="170">
        <f t="shared" si="0"/>
        <v>0</v>
      </c>
      <c r="J32" s="168">
        <f t="shared" si="1"/>
        <v>172.84</v>
      </c>
      <c r="K32" s="1">
        <f t="shared" si="2"/>
        <v>0</v>
      </c>
      <c r="L32" s="1">
        <f t="shared" si="3"/>
        <v>0</v>
      </c>
      <c r="M32" s="1"/>
      <c r="N32" s="1">
        <v>5.96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>
      <c r="A33" s="171"/>
      <c r="B33" s="168" t="s">
        <v>170</v>
      </c>
      <c r="C33" s="172" t="s">
        <v>298</v>
      </c>
      <c r="D33" s="168" t="s">
        <v>299</v>
      </c>
      <c r="E33" s="168" t="s">
        <v>165</v>
      </c>
      <c r="F33" s="169">
        <v>16</v>
      </c>
      <c r="G33" s="170"/>
      <c r="H33" s="170"/>
      <c r="I33" s="170">
        <f t="shared" si="0"/>
        <v>0</v>
      </c>
      <c r="J33" s="168">
        <f t="shared" si="1"/>
        <v>50.72</v>
      </c>
      <c r="K33" s="1">
        <f t="shared" si="2"/>
        <v>0</v>
      </c>
      <c r="L33" s="1">
        <f t="shared" si="3"/>
        <v>0</v>
      </c>
      <c r="M33" s="1"/>
      <c r="N33" s="1">
        <v>3.17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>
      <c r="A34" s="171"/>
      <c r="B34" s="168" t="s">
        <v>170</v>
      </c>
      <c r="C34" s="172" t="s">
        <v>300</v>
      </c>
      <c r="D34" s="168" t="s">
        <v>301</v>
      </c>
      <c r="E34" s="168" t="s">
        <v>122</v>
      </c>
      <c r="F34" s="169">
        <v>103</v>
      </c>
      <c r="G34" s="170"/>
      <c r="H34" s="170"/>
      <c r="I34" s="170">
        <f t="shared" si="0"/>
        <v>0</v>
      </c>
      <c r="J34" s="168">
        <f t="shared" si="1"/>
        <v>33.99</v>
      </c>
      <c r="K34" s="1">
        <f t="shared" si="2"/>
        <v>0</v>
      </c>
      <c r="L34" s="1">
        <f t="shared" si="3"/>
        <v>0</v>
      </c>
      <c r="M34" s="1"/>
      <c r="N34" s="1">
        <v>0.33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>
      <c r="A35" s="171"/>
      <c r="B35" s="168" t="s">
        <v>170</v>
      </c>
      <c r="C35" s="172" t="s">
        <v>302</v>
      </c>
      <c r="D35" s="168" t="s">
        <v>303</v>
      </c>
      <c r="E35" s="168" t="s">
        <v>122</v>
      </c>
      <c r="F35" s="169">
        <v>12</v>
      </c>
      <c r="G35" s="170"/>
      <c r="H35" s="170"/>
      <c r="I35" s="170">
        <f t="shared" si="0"/>
        <v>0</v>
      </c>
      <c r="J35" s="168">
        <f t="shared" si="1"/>
        <v>8.52</v>
      </c>
      <c r="K35" s="1">
        <f t="shared" si="2"/>
        <v>0</v>
      </c>
      <c r="L35" s="1">
        <f t="shared" si="3"/>
        <v>0</v>
      </c>
      <c r="M35" s="1"/>
      <c r="N35" s="1">
        <v>0.71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>
      <c r="A36" s="171"/>
      <c r="B36" s="168" t="s">
        <v>170</v>
      </c>
      <c r="C36" s="172" t="s">
        <v>304</v>
      </c>
      <c r="D36" s="168" t="s">
        <v>305</v>
      </c>
      <c r="E36" s="168" t="s">
        <v>122</v>
      </c>
      <c r="F36" s="169">
        <v>232</v>
      </c>
      <c r="G36" s="170"/>
      <c r="H36" s="170"/>
      <c r="I36" s="170">
        <f t="shared" si="0"/>
        <v>0</v>
      </c>
      <c r="J36" s="168">
        <f t="shared" si="1"/>
        <v>134.56</v>
      </c>
      <c r="K36" s="1">
        <f t="shared" si="2"/>
        <v>0</v>
      </c>
      <c r="L36" s="1">
        <f t="shared" si="3"/>
        <v>0</v>
      </c>
      <c r="M36" s="1"/>
      <c r="N36" s="1">
        <v>0.57999999999999996</v>
      </c>
      <c r="O36" s="1"/>
      <c r="P36" s="160"/>
      <c r="Q36" s="173"/>
      <c r="R36" s="173"/>
      <c r="S36" s="149"/>
      <c r="V36" s="174"/>
      <c r="Z36">
        <v>0</v>
      </c>
    </row>
    <row r="37" spans="1:26" ht="24.95" customHeight="1">
      <c r="A37" s="171"/>
      <c r="B37" s="168" t="s">
        <v>170</v>
      </c>
      <c r="C37" s="172" t="s">
        <v>304</v>
      </c>
      <c r="D37" s="168" t="s">
        <v>306</v>
      </c>
      <c r="E37" s="168" t="s">
        <v>122</v>
      </c>
      <c r="F37" s="169">
        <v>173</v>
      </c>
      <c r="G37" s="170"/>
      <c r="H37" s="170"/>
      <c r="I37" s="170">
        <f t="shared" si="0"/>
        <v>0</v>
      </c>
      <c r="J37" s="168">
        <f t="shared" si="1"/>
        <v>100.34</v>
      </c>
      <c r="K37" s="1">
        <f t="shared" si="2"/>
        <v>0</v>
      </c>
      <c r="L37" s="1">
        <f t="shared" si="3"/>
        <v>0</v>
      </c>
      <c r="M37" s="1"/>
      <c r="N37" s="1">
        <v>0.57999999999999996</v>
      </c>
      <c r="O37" s="1"/>
      <c r="P37" s="160"/>
      <c r="Q37" s="173"/>
      <c r="R37" s="173"/>
      <c r="S37" s="149"/>
      <c r="V37" s="174"/>
      <c r="Z37">
        <v>0</v>
      </c>
    </row>
    <row r="38" spans="1:26" ht="24.95" customHeight="1">
      <c r="A38" s="171"/>
      <c r="B38" s="168" t="s">
        <v>170</v>
      </c>
      <c r="C38" s="172" t="s">
        <v>307</v>
      </c>
      <c r="D38" s="168" t="s">
        <v>308</v>
      </c>
      <c r="E38" s="168" t="s">
        <v>122</v>
      </c>
      <c r="F38" s="169">
        <v>279</v>
      </c>
      <c r="G38" s="170"/>
      <c r="H38" s="170"/>
      <c r="I38" s="170">
        <f t="shared" si="0"/>
        <v>0</v>
      </c>
      <c r="J38" s="168">
        <f t="shared" si="1"/>
        <v>181.35</v>
      </c>
      <c r="K38" s="1">
        <f t="shared" si="2"/>
        <v>0</v>
      </c>
      <c r="L38" s="1">
        <f t="shared" si="3"/>
        <v>0</v>
      </c>
      <c r="M38" s="1"/>
      <c r="N38" s="1">
        <v>0.65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>
      <c r="A39" s="171"/>
      <c r="B39" s="168" t="s">
        <v>170</v>
      </c>
      <c r="C39" s="172" t="s">
        <v>309</v>
      </c>
      <c r="D39" s="168" t="s">
        <v>310</v>
      </c>
      <c r="E39" s="168" t="s">
        <v>122</v>
      </c>
      <c r="F39" s="169">
        <v>73</v>
      </c>
      <c r="G39" s="170"/>
      <c r="H39" s="170"/>
      <c r="I39" s="170">
        <f t="shared" si="0"/>
        <v>0</v>
      </c>
      <c r="J39" s="168">
        <f t="shared" si="1"/>
        <v>42.34</v>
      </c>
      <c r="K39" s="1">
        <f t="shared" si="2"/>
        <v>0</v>
      </c>
      <c r="L39" s="1">
        <f t="shared" si="3"/>
        <v>0</v>
      </c>
      <c r="M39" s="1"/>
      <c r="N39" s="1">
        <v>0.57999999999999996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>
      <c r="A40" s="171"/>
      <c r="B40" s="168" t="s">
        <v>170</v>
      </c>
      <c r="C40" s="172" t="s">
        <v>311</v>
      </c>
      <c r="D40" s="168" t="s">
        <v>312</v>
      </c>
      <c r="E40" s="168" t="s">
        <v>313</v>
      </c>
      <c r="F40" s="169">
        <v>16</v>
      </c>
      <c r="G40" s="170"/>
      <c r="H40" s="170"/>
      <c r="I40" s="170">
        <f t="shared" si="0"/>
        <v>0</v>
      </c>
      <c r="J40" s="168">
        <f t="shared" si="1"/>
        <v>195.04</v>
      </c>
      <c r="K40" s="1">
        <f t="shared" si="2"/>
        <v>0</v>
      </c>
      <c r="L40" s="1">
        <f t="shared" si="3"/>
        <v>0</v>
      </c>
      <c r="M40" s="1"/>
      <c r="N40" s="1">
        <v>12.19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>
      <c r="A41" s="171"/>
      <c r="B41" s="168" t="s">
        <v>170</v>
      </c>
      <c r="C41" s="172" t="s">
        <v>314</v>
      </c>
      <c r="D41" s="168" t="s">
        <v>293</v>
      </c>
      <c r="E41" s="168" t="s">
        <v>165</v>
      </c>
      <c r="F41" s="169">
        <v>5</v>
      </c>
      <c r="G41" s="170"/>
      <c r="H41" s="170"/>
      <c r="I41" s="170">
        <f t="shared" si="0"/>
        <v>0</v>
      </c>
      <c r="J41" s="168">
        <f t="shared" si="1"/>
        <v>210.9</v>
      </c>
      <c r="K41" s="1">
        <f t="shared" si="2"/>
        <v>0</v>
      </c>
      <c r="L41" s="1">
        <f t="shared" si="3"/>
        <v>0</v>
      </c>
      <c r="M41" s="1"/>
      <c r="N41" s="1">
        <v>42.18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>
      <c r="A42" s="171"/>
      <c r="B42" s="168" t="s">
        <v>170</v>
      </c>
      <c r="C42" s="172" t="s">
        <v>315</v>
      </c>
      <c r="D42" s="168" t="s">
        <v>272</v>
      </c>
      <c r="E42" s="168" t="s">
        <v>165</v>
      </c>
      <c r="F42" s="169">
        <v>13</v>
      </c>
      <c r="G42" s="170"/>
      <c r="H42" s="170"/>
      <c r="I42" s="170">
        <f t="shared" si="0"/>
        <v>0</v>
      </c>
      <c r="J42" s="168">
        <f t="shared" si="1"/>
        <v>65.91</v>
      </c>
      <c r="K42" s="1">
        <f t="shared" si="2"/>
        <v>0</v>
      </c>
      <c r="L42" s="1">
        <f t="shared" si="3"/>
        <v>0</v>
      </c>
      <c r="M42" s="1"/>
      <c r="N42" s="1">
        <v>5.07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>
      <c r="A43" s="171"/>
      <c r="B43" s="168" t="s">
        <v>170</v>
      </c>
      <c r="C43" s="172" t="s">
        <v>316</v>
      </c>
      <c r="D43" s="168" t="s">
        <v>284</v>
      </c>
      <c r="E43" s="168" t="s">
        <v>122</v>
      </c>
      <c r="F43" s="169">
        <v>684</v>
      </c>
      <c r="G43" s="170"/>
      <c r="H43" s="170"/>
      <c r="I43" s="170">
        <f t="shared" ref="I43:I74" si="4">ROUND(F43*(G43+H43),2)</f>
        <v>0</v>
      </c>
      <c r="J43" s="168">
        <f t="shared" ref="J43:J76" si="5">ROUND(F43*(N43),2)</f>
        <v>232.56</v>
      </c>
      <c r="K43" s="1">
        <f t="shared" ref="K43:K76" si="6">ROUND(F43*(O43),2)</f>
        <v>0</v>
      </c>
      <c r="L43" s="1">
        <f t="shared" si="3"/>
        <v>0</v>
      </c>
      <c r="M43" s="1"/>
      <c r="N43" s="1">
        <v>0.34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>
      <c r="A44" s="171"/>
      <c r="B44" s="168" t="s">
        <v>170</v>
      </c>
      <c r="C44" s="172" t="s">
        <v>317</v>
      </c>
      <c r="D44" s="168" t="s">
        <v>254</v>
      </c>
      <c r="E44" s="168" t="s">
        <v>165</v>
      </c>
      <c r="F44" s="169">
        <v>29</v>
      </c>
      <c r="G44" s="170"/>
      <c r="H44" s="170"/>
      <c r="I44" s="170">
        <f t="shared" si="4"/>
        <v>0</v>
      </c>
      <c r="J44" s="168">
        <f t="shared" si="5"/>
        <v>8.41</v>
      </c>
      <c r="K44" s="1">
        <f t="shared" si="6"/>
        <v>0</v>
      </c>
      <c r="L44" s="1">
        <f t="shared" si="3"/>
        <v>0</v>
      </c>
      <c r="M44" s="1"/>
      <c r="N44" s="1">
        <v>0.28999999999999998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>
      <c r="A45" s="171"/>
      <c r="B45" s="168" t="s">
        <v>170</v>
      </c>
      <c r="C45" s="172" t="s">
        <v>318</v>
      </c>
      <c r="D45" s="168" t="s">
        <v>256</v>
      </c>
      <c r="E45" s="168" t="s">
        <v>165</v>
      </c>
      <c r="F45" s="169">
        <v>50</v>
      </c>
      <c r="G45" s="170"/>
      <c r="H45" s="170"/>
      <c r="I45" s="170">
        <f t="shared" si="4"/>
        <v>0</v>
      </c>
      <c r="J45" s="168">
        <f t="shared" si="5"/>
        <v>88</v>
      </c>
      <c r="K45" s="1">
        <f t="shared" si="6"/>
        <v>0</v>
      </c>
      <c r="L45" s="1">
        <f t="shared" si="3"/>
        <v>0</v>
      </c>
      <c r="M45" s="1"/>
      <c r="N45" s="1">
        <v>1.76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>
      <c r="A46" s="171"/>
      <c r="B46" s="168" t="s">
        <v>170</v>
      </c>
      <c r="C46" s="172" t="s">
        <v>319</v>
      </c>
      <c r="D46" s="168" t="s">
        <v>258</v>
      </c>
      <c r="E46" s="168" t="s">
        <v>165</v>
      </c>
      <c r="F46" s="169">
        <v>200</v>
      </c>
      <c r="G46" s="170"/>
      <c r="H46" s="170"/>
      <c r="I46" s="170">
        <f t="shared" si="4"/>
        <v>0</v>
      </c>
      <c r="J46" s="168">
        <f t="shared" si="5"/>
        <v>66</v>
      </c>
      <c r="K46" s="1">
        <f t="shared" si="6"/>
        <v>0</v>
      </c>
      <c r="L46" s="1">
        <f t="shared" si="3"/>
        <v>0</v>
      </c>
      <c r="M46" s="1"/>
      <c r="N46" s="1">
        <v>0.33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>
      <c r="A47" s="171"/>
      <c r="B47" s="168" t="s">
        <v>170</v>
      </c>
      <c r="C47" s="172" t="s">
        <v>320</v>
      </c>
      <c r="D47" s="168" t="s">
        <v>281</v>
      </c>
      <c r="E47" s="168" t="s">
        <v>282</v>
      </c>
      <c r="F47" s="169">
        <v>1</v>
      </c>
      <c r="G47" s="170"/>
      <c r="H47" s="170"/>
      <c r="I47" s="170">
        <f t="shared" si="4"/>
        <v>0</v>
      </c>
      <c r="J47" s="168">
        <f t="shared" si="5"/>
        <v>312.81</v>
      </c>
      <c r="K47" s="1">
        <f t="shared" si="6"/>
        <v>0</v>
      </c>
      <c r="L47" s="1">
        <f t="shared" si="3"/>
        <v>0</v>
      </c>
      <c r="M47" s="1"/>
      <c r="N47" s="1">
        <v>312.81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>
      <c r="A48" s="171"/>
      <c r="B48" s="168" t="s">
        <v>170</v>
      </c>
      <c r="C48" s="172" t="s">
        <v>321</v>
      </c>
      <c r="D48" s="168" t="s">
        <v>286</v>
      </c>
      <c r="E48" s="168" t="s">
        <v>287</v>
      </c>
      <c r="F48" s="169">
        <v>0.6</v>
      </c>
      <c r="G48" s="170"/>
      <c r="H48" s="170"/>
      <c r="I48" s="170">
        <f t="shared" si="4"/>
        <v>0</v>
      </c>
      <c r="J48" s="168">
        <f t="shared" si="5"/>
        <v>121.87</v>
      </c>
      <c r="K48" s="1">
        <f t="shared" si="6"/>
        <v>0</v>
      </c>
      <c r="L48" s="1">
        <f t="shared" si="3"/>
        <v>0</v>
      </c>
      <c r="M48" s="1"/>
      <c r="N48" s="1">
        <v>203.12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>
      <c r="A49" s="171"/>
      <c r="B49" s="168" t="s">
        <v>170</v>
      </c>
      <c r="C49" s="172" t="s">
        <v>322</v>
      </c>
      <c r="D49" s="168" t="s">
        <v>323</v>
      </c>
      <c r="E49" s="168" t="s">
        <v>324</v>
      </c>
      <c r="F49" s="169">
        <v>1</v>
      </c>
      <c r="G49" s="170"/>
      <c r="H49" s="170"/>
      <c r="I49" s="170">
        <f t="shared" si="4"/>
        <v>0</v>
      </c>
      <c r="J49" s="168">
        <f t="shared" si="5"/>
        <v>177.12</v>
      </c>
      <c r="K49" s="1">
        <f t="shared" si="6"/>
        <v>0</v>
      </c>
      <c r="L49" s="1">
        <f t="shared" si="3"/>
        <v>0</v>
      </c>
      <c r="M49" s="1"/>
      <c r="N49" s="1">
        <v>177.12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>
      <c r="A50" s="171"/>
      <c r="B50" s="168" t="s">
        <v>170</v>
      </c>
      <c r="C50" s="172" t="s">
        <v>325</v>
      </c>
      <c r="D50" s="168" t="s">
        <v>326</v>
      </c>
      <c r="E50" s="168" t="s">
        <v>313</v>
      </c>
      <c r="F50" s="169">
        <v>8</v>
      </c>
      <c r="G50" s="170"/>
      <c r="H50" s="170"/>
      <c r="I50" s="170">
        <f t="shared" si="4"/>
        <v>0</v>
      </c>
      <c r="J50" s="168">
        <f t="shared" si="5"/>
        <v>162.47999999999999</v>
      </c>
      <c r="K50" s="1">
        <f t="shared" si="6"/>
        <v>0</v>
      </c>
      <c r="L50" s="1">
        <f t="shared" si="3"/>
        <v>0</v>
      </c>
      <c r="M50" s="1"/>
      <c r="N50" s="1">
        <v>20.309999999999999</v>
      </c>
      <c r="O50" s="1"/>
      <c r="P50" s="160"/>
      <c r="Q50" s="173"/>
      <c r="R50" s="173"/>
      <c r="S50" s="149"/>
      <c r="V50" s="174"/>
      <c r="Z50">
        <v>0</v>
      </c>
    </row>
    <row r="51" spans="1:26" ht="24.95" customHeight="1">
      <c r="A51" s="171"/>
      <c r="B51" s="168" t="s">
        <v>170</v>
      </c>
      <c r="C51" s="172" t="s">
        <v>327</v>
      </c>
      <c r="D51" s="168" t="s">
        <v>328</v>
      </c>
      <c r="E51" s="168" t="s">
        <v>313</v>
      </c>
      <c r="F51" s="169">
        <v>40</v>
      </c>
      <c r="G51" s="170"/>
      <c r="H51" s="170"/>
      <c r="I51" s="170">
        <f t="shared" si="4"/>
        <v>0</v>
      </c>
      <c r="J51" s="168">
        <f t="shared" si="5"/>
        <v>487.6</v>
      </c>
      <c r="K51" s="1">
        <f t="shared" si="6"/>
        <v>0</v>
      </c>
      <c r="L51" s="1">
        <f t="shared" si="3"/>
        <v>0</v>
      </c>
      <c r="M51" s="1"/>
      <c r="N51" s="1">
        <v>12.19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>
      <c r="A52" s="171"/>
      <c r="B52" s="168" t="s">
        <v>170</v>
      </c>
      <c r="C52" s="172" t="s">
        <v>329</v>
      </c>
      <c r="D52" s="168" t="s">
        <v>330</v>
      </c>
      <c r="E52" s="168" t="s">
        <v>331</v>
      </c>
      <c r="F52" s="169">
        <v>1</v>
      </c>
      <c r="G52" s="170"/>
      <c r="H52" s="170"/>
      <c r="I52" s="170">
        <f t="shared" si="4"/>
        <v>0</v>
      </c>
      <c r="J52" s="168">
        <f t="shared" si="5"/>
        <v>208</v>
      </c>
      <c r="K52" s="1">
        <f t="shared" si="6"/>
        <v>0</v>
      </c>
      <c r="L52" s="1">
        <f t="shared" si="3"/>
        <v>0</v>
      </c>
      <c r="M52" s="1"/>
      <c r="N52" s="1">
        <v>208</v>
      </c>
      <c r="O52" s="1"/>
      <c r="P52" s="160"/>
      <c r="Q52" s="173"/>
      <c r="R52" s="173"/>
      <c r="S52" s="149"/>
      <c r="V52" s="174"/>
      <c r="Z52">
        <v>0</v>
      </c>
    </row>
    <row r="53" spans="1:26" ht="24.95" customHeight="1">
      <c r="A53" s="171"/>
      <c r="B53" s="168" t="s">
        <v>170</v>
      </c>
      <c r="C53" s="172" t="s">
        <v>332</v>
      </c>
      <c r="D53" s="168" t="s">
        <v>333</v>
      </c>
      <c r="E53" s="168" t="s">
        <v>313</v>
      </c>
      <c r="F53" s="169">
        <v>20</v>
      </c>
      <c r="G53" s="170"/>
      <c r="H53" s="170"/>
      <c r="I53" s="170">
        <f t="shared" si="4"/>
        <v>0</v>
      </c>
      <c r="J53" s="168">
        <f t="shared" si="5"/>
        <v>325</v>
      </c>
      <c r="K53" s="1">
        <f t="shared" si="6"/>
        <v>0</v>
      </c>
      <c r="L53" s="1">
        <f t="shared" si="3"/>
        <v>0</v>
      </c>
      <c r="M53" s="1"/>
      <c r="N53" s="1">
        <v>16.25</v>
      </c>
      <c r="O53" s="1"/>
      <c r="P53" s="160"/>
      <c r="Q53" s="173"/>
      <c r="R53" s="173"/>
      <c r="S53" s="149"/>
      <c r="V53" s="174"/>
      <c r="Z53">
        <v>0</v>
      </c>
    </row>
    <row r="54" spans="1:26" ht="24.95" customHeight="1">
      <c r="A54" s="171"/>
      <c r="B54" s="168" t="s">
        <v>123</v>
      </c>
      <c r="C54" s="172" t="s">
        <v>334</v>
      </c>
      <c r="D54" s="168" t="s">
        <v>295</v>
      </c>
      <c r="E54" s="168" t="s">
        <v>165</v>
      </c>
      <c r="F54" s="169">
        <v>3</v>
      </c>
      <c r="G54" s="170"/>
      <c r="H54" s="170"/>
      <c r="I54" s="170">
        <f t="shared" si="4"/>
        <v>0</v>
      </c>
      <c r="J54" s="168">
        <f t="shared" si="5"/>
        <v>18.239999999999998</v>
      </c>
      <c r="K54" s="1">
        <f t="shared" si="6"/>
        <v>0</v>
      </c>
      <c r="L54" s="1"/>
      <c r="M54" s="1">
        <f t="shared" ref="M54:M74" si="7">ROUND(F54*(G54),2)</f>
        <v>0</v>
      </c>
      <c r="N54" s="1">
        <v>6.08</v>
      </c>
      <c r="O54" s="1"/>
      <c r="P54" s="160"/>
      <c r="Q54" s="173"/>
      <c r="R54" s="173"/>
      <c r="S54" s="149"/>
      <c r="V54" s="174"/>
      <c r="Z54">
        <v>0</v>
      </c>
    </row>
    <row r="55" spans="1:26" ht="24.95" customHeight="1">
      <c r="A55" s="171"/>
      <c r="B55" s="168" t="s">
        <v>123</v>
      </c>
      <c r="C55" s="172" t="s">
        <v>335</v>
      </c>
      <c r="D55" s="168" t="s">
        <v>278</v>
      </c>
      <c r="E55" s="168" t="s">
        <v>122</v>
      </c>
      <c r="F55" s="169">
        <v>58</v>
      </c>
      <c r="G55" s="170"/>
      <c r="H55" s="170"/>
      <c r="I55" s="170">
        <f t="shared" si="4"/>
        <v>0</v>
      </c>
      <c r="J55" s="168">
        <f t="shared" si="5"/>
        <v>214.6</v>
      </c>
      <c r="K55" s="1">
        <f t="shared" si="6"/>
        <v>0</v>
      </c>
      <c r="L55" s="1"/>
      <c r="M55" s="1">
        <f t="shared" si="7"/>
        <v>0</v>
      </c>
      <c r="N55" s="1">
        <v>3.7</v>
      </c>
      <c r="O55" s="1"/>
      <c r="P55" s="160"/>
      <c r="Q55" s="173"/>
      <c r="R55" s="173"/>
      <c r="S55" s="149"/>
      <c r="V55" s="174"/>
      <c r="Z55">
        <v>0</v>
      </c>
    </row>
    <row r="56" spans="1:26" ht="24.95" customHeight="1">
      <c r="A56" s="171"/>
      <c r="B56" s="168" t="s">
        <v>123</v>
      </c>
      <c r="C56" s="172" t="s">
        <v>336</v>
      </c>
      <c r="D56" s="168" t="s">
        <v>280</v>
      </c>
      <c r="E56" s="168" t="s">
        <v>165</v>
      </c>
      <c r="F56" s="169">
        <v>1</v>
      </c>
      <c r="G56" s="170"/>
      <c r="H56" s="170"/>
      <c r="I56" s="170">
        <f t="shared" si="4"/>
        <v>0</v>
      </c>
      <c r="J56" s="168">
        <f t="shared" si="5"/>
        <v>40.76</v>
      </c>
      <c r="K56" s="1">
        <f t="shared" si="6"/>
        <v>0</v>
      </c>
      <c r="L56" s="1"/>
      <c r="M56" s="1">
        <f t="shared" si="7"/>
        <v>0</v>
      </c>
      <c r="N56" s="1">
        <v>40.76</v>
      </c>
      <c r="O56" s="1"/>
      <c r="P56" s="160"/>
      <c r="Q56" s="173"/>
      <c r="R56" s="173"/>
      <c r="S56" s="149"/>
      <c r="V56" s="174"/>
      <c r="Z56">
        <v>0</v>
      </c>
    </row>
    <row r="57" spans="1:26" ht="24.95" customHeight="1">
      <c r="A57" s="171"/>
      <c r="B57" s="168" t="s">
        <v>123</v>
      </c>
      <c r="C57" s="172" t="s">
        <v>337</v>
      </c>
      <c r="D57" s="168" t="s">
        <v>264</v>
      </c>
      <c r="E57" s="168" t="s">
        <v>165</v>
      </c>
      <c r="F57" s="169">
        <v>5</v>
      </c>
      <c r="G57" s="170"/>
      <c r="H57" s="170"/>
      <c r="I57" s="170">
        <f t="shared" si="4"/>
        <v>0</v>
      </c>
      <c r="J57" s="168">
        <f t="shared" si="5"/>
        <v>17.850000000000001</v>
      </c>
      <c r="K57" s="1">
        <f t="shared" si="6"/>
        <v>0</v>
      </c>
      <c r="L57" s="1"/>
      <c r="M57" s="1">
        <f t="shared" si="7"/>
        <v>0</v>
      </c>
      <c r="N57" s="1">
        <v>3.57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>
      <c r="A58" s="171"/>
      <c r="B58" s="168" t="s">
        <v>123</v>
      </c>
      <c r="C58" s="172" t="s">
        <v>338</v>
      </c>
      <c r="D58" s="168" t="s">
        <v>268</v>
      </c>
      <c r="E58" s="168" t="s">
        <v>165</v>
      </c>
      <c r="F58" s="169">
        <v>6</v>
      </c>
      <c r="G58" s="170"/>
      <c r="H58" s="170"/>
      <c r="I58" s="170">
        <f t="shared" si="4"/>
        <v>0</v>
      </c>
      <c r="J58" s="168">
        <f t="shared" si="5"/>
        <v>22.74</v>
      </c>
      <c r="K58" s="1">
        <f t="shared" si="6"/>
        <v>0</v>
      </c>
      <c r="L58" s="1"/>
      <c r="M58" s="1">
        <f t="shared" si="7"/>
        <v>0</v>
      </c>
      <c r="N58" s="1">
        <v>3.79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>
      <c r="A59" s="171"/>
      <c r="B59" s="168" t="s">
        <v>123</v>
      </c>
      <c r="C59" s="172" t="s">
        <v>339</v>
      </c>
      <c r="D59" s="168" t="s">
        <v>270</v>
      </c>
      <c r="E59" s="168" t="s">
        <v>165</v>
      </c>
      <c r="F59" s="169">
        <v>1</v>
      </c>
      <c r="G59" s="170"/>
      <c r="H59" s="170"/>
      <c r="I59" s="170">
        <f t="shared" si="4"/>
        <v>0</v>
      </c>
      <c r="J59" s="168">
        <f t="shared" si="5"/>
        <v>6.06</v>
      </c>
      <c r="K59" s="1">
        <f t="shared" si="6"/>
        <v>0</v>
      </c>
      <c r="L59" s="1"/>
      <c r="M59" s="1">
        <f t="shared" si="7"/>
        <v>0</v>
      </c>
      <c r="N59" s="1">
        <v>6.06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>
      <c r="A60" s="171"/>
      <c r="B60" s="168" t="s">
        <v>123</v>
      </c>
      <c r="C60" s="172" t="s">
        <v>340</v>
      </c>
      <c r="D60" s="168" t="s">
        <v>266</v>
      </c>
      <c r="E60" s="168" t="s">
        <v>165</v>
      </c>
      <c r="F60" s="169">
        <v>4</v>
      </c>
      <c r="G60" s="170"/>
      <c r="H60" s="170"/>
      <c r="I60" s="170">
        <f t="shared" si="4"/>
        <v>0</v>
      </c>
      <c r="J60" s="168">
        <f t="shared" si="5"/>
        <v>22.84</v>
      </c>
      <c r="K60" s="1">
        <f t="shared" si="6"/>
        <v>0</v>
      </c>
      <c r="L60" s="1"/>
      <c r="M60" s="1">
        <f t="shared" si="7"/>
        <v>0</v>
      </c>
      <c r="N60" s="1">
        <v>5.71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>
      <c r="A61" s="171"/>
      <c r="B61" s="168" t="s">
        <v>123</v>
      </c>
      <c r="C61" s="172" t="s">
        <v>341</v>
      </c>
      <c r="D61" s="168" t="s">
        <v>291</v>
      </c>
      <c r="E61" s="168" t="s">
        <v>165</v>
      </c>
      <c r="F61" s="169">
        <v>18</v>
      </c>
      <c r="G61" s="170"/>
      <c r="H61" s="170"/>
      <c r="I61" s="170">
        <f t="shared" si="4"/>
        <v>0</v>
      </c>
      <c r="J61" s="168">
        <f t="shared" si="5"/>
        <v>1729.26</v>
      </c>
      <c r="K61" s="1">
        <f t="shared" si="6"/>
        <v>0</v>
      </c>
      <c r="L61" s="1"/>
      <c r="M61" s="1">
        <f t="shared" si="7"/>
        <v>0</v>
      </c>
      <c r="N61" s="1">
        <v>96.07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>
      <c r="A62" s="171"/>
      <c r="B62" s="168" t="s">
        <v>123</v>
      </c>
      <c r="C62" s="172" t="s">
        <v>342</v>
      </c>
      <c r="D62" s="168" t="s">
        <v>289</v>
      </c>
      <c r="E62" s="168" t="s">
        <v>165</v>
      </c>
      <c r="F62" s="169">
        <v>11</v>
      </c>
      <c r="G62" s="170"/>
      <c r="H62" s="170"/>
      <c r="I62" s="170">
        <f t="shared" si="4"/>
        <v>0</v>
      </c>
      <c r="J62" s="168">
        <f t="shared" si="5"/>
        <v>308.66000000000003</v>
      </c>
      <c r="K62" s="1">
        <f t="shared" si="6"/>
        <v>0</v>
      </c>
      <c r="L62" s="1"/>
      <c r="M62" s="1">
        <f t="shared" si="7"/>
        <v>0</v>
      </c>
      <c r="N62" s="1">
        <v>28.06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>
      <c r="A63" s="171"/>
      <c r="B63" s="168" t="s">
        <v>123</v>
      </c>
      <c r="C63" s="172" t="s">
        <v>343</v>
      </c>
      <c r="D63" s="168" t="s">
        <v>276</v>
      </c>
      <c r="E63" s="168" t="s">
        <v>165</v>
      </c>
      <c r="F63" s="169">
        <v>3</v>
      </c>
      <c r="G63" s="170"/>
      <c r="H63" s="170"/>
      <c r="I63" s="170">
        <f t="shared" si="4"/>
        <v>0</v>
      </c>
      <c r="J63" s="168">
        <f t="shared" si="5"/>
        <v>53.37</v>
      </c>
      <c r="K63" s="1">
        <f t="shared" si="6"/>
        <v>0</v>
      </c>
      <c r="L63" s="1"/>
      <c r="M63" s="1">
        <f t="shared" si="7"/>
        <v>0</v>
      </c>
      <c r="N63" s="1">
        <v>17.79</v>
      </c>
      <c r="O63" s="1"/>
      <c r="P63" s="160"/>
      <c r="Q63" s="173"/>
      <c r="R63" s="173"/>
      <c r="S63" s="149"/>
      <c r="V63" s="174"/>
      <c r="Z63">
        <v>0</v>
      </c>
    </row>
    <row r="64" spans="1:26" ht="24.95" customHeight="1">
      <c r="A64" s="171"/>
      <c r="B64" s="168" t="s">
        <v>123</v>
      </c>
      <c r="C64" s="172" t="s">
        <v>344</v>
      </c>
      <c r="D64" s="168" t="s">
        <v>308</v>
      </c>
      <c r="E64" s="168" t="s">
        <v>122</v>
      </c>
      <c r="F64" s="169">
        <v>279</v>
      </c>
      <c r="G64" s="170"/>
      <c r="H64" s="170"/>
      <c r="I64" s="170">
        <f t="shared" si="4"/>
        <v>0</v>
      </c>
      <c r="J64" s="168">
        <f t="shared" si="5"/>
        <v>306.89999999999998</v>
      </c>
      <c r="K64" s="1">
        <f t="shared" si="6"/>
        <v>0</v>
      </c>
      <c r="L64" s="1"/>
      <c r="M64" s="1">
        <f t="shared" si="7"/>
        <v>0</v>
      </c>
      <c r="N64" s="1">
        <v>1.1000000000000001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>
      <c r="A65" s="171"/>
      <c r="B65" s="168" t="s">
        <v>123</v>
      </c>
      <c r="C65" s="172" t="s">
        <v>345</v>
      </c>
      <c r="D65" s="168" t="s">
        <v>305</v>
      </c>
      <c r="E65" s="168" t="s">
        <v>122</v>
      </c>
      <c r="F65" s="169">
        <v>232</v>
      </c>
      <c r="G65" s="170"/>
      <c r="H65" s="170"/>
      <c r="I65" s="170">
        <f t="shared" si="4"/>
        <v>0</v>
      </c>
      <c r="J65" s="168">
        <f t="shared" si="5"/>
        <v>183.28</v>
      </c>
      <c r="K65" s="1">
        <f t="shared" si="6"/>
        <v>0</v>
      </c>
      <c r="L65" s="1"/>
      <c r="M65" s="1">
        <f t="shared" si="7"/>
        <v>0</v>
      </c>
      <c r="N65" s="1">
        <v>0.79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>
      <c r="A66" s="171"/>
      <c r="B66" s="168" t="s">
        <v>123</v>
      </c>
      <c r="C66" s="172" t="s">
        <v>346</v>
      </c>
      <c r="D66" s="168" t="s">
        <v>306</v>
      </c>
      <c r="E66" s="168" t="s">
        <v>122</v>
      </c>
      <c r="F66" s="169">
        <v>173</v>
      </c>
      <c r="G66" s="170"/>
      <c r="H66" s="170"/>
      <c r="I66" s="170">
        <f t="shared" si="4"/>
        <v>0</v>
      </c>
      <c r="J66" s="168">
        <f t="shared" si="5"/>
        <v>136.66999999999999</v>
      </c>
      <c r="K66" s="1">
        <f t="shared" si="6"/>
        <v>0</v>
      </c>
      <c r="L66" s="1"/>
      <c r="M66" s="1">
        <f t="shared" si="7"/>
        <v>0</v>
      </c>
      <c r="N66" s="1">
        <v>0.79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>
      <c r="A67" s="171"/>
      <c r="B67" s="168" t="s">
        <v>123</v>
      </c>
      <c r="C67" s="172" t="s">
        <v>347</v>
      </c>
      <c r="D67" s="168" t="s">
        <v>310</v>
      </c>
      <c r="E67" s="168" t="s">
        <v>122</v>
      </c>
      <c r="F67" s="169">
        <v>73</v>
      </c>
      <c r="G67" s="170"/>
      <c r="H67" s="170"/>
      <c r="I67" s="170">
        <f t="shared" si="4"/>
        <v>0</v>
      </c>
      <c r="J67" s="168">
        <f t="shared" si="5"/>
        <v>88.33</v>
      </c>
      <c r="K67" s="1">
        <f t="shared" si="6"/>
        <v>0</v>
      </c>
      <c r="L67" s="1"/>
      <c r="M67" s="1">
        <f t="shared" si="7"/>
        <v>0</v>
      </c>
      <c r="N67" s="1">
        <v>1.21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>
      <c r="A68" s="171"/>
      <c r="B68" s="168" t="s">
        <v>123</v>
      </c>
      <c r="C68" s="172" t="s">
        <v>348</v>
      </c>
      <c r="D68" s="168" t="s">
        <v>303</v>
      </c>
      <c r="E68" s="168" t="s">
        <v>122</v>
      </c>
      <c r="F68" s="169">
        <v>12</v>
      </c>
      <c r="G68" s="170"/>
      <c r="H68" s="170"/>
      <c r="I68" s="170">
        <f t="shared" si="4"/>
        <v>0</v>
      </c>
      <c r="J68" s="168">
        <f t="shared" si="5"/>
        <v>31.92</v>
      </c>
      <c r="K68" s="1">
        <f t="shared" si="6"/>
        <v>0</v>
      </c>
      <c r="L68" s="1"/>
      <c r="M68" s="1">
        <f t="shared" si="7"/>
        <v>0</v>
      </c>
      <c r="N68" s="1">
        <v>2.66</v>
      </c>
      <c r="O68" s="1"/>
      <c r="P68" s="160"/>
      <c r="Q68" s="173"/>
      <c r="R68" s="173"/>
      <c r="S68" s="149"/>
      <c r="V68" s="174"/>
      <c r="Z68">
        <v>0</v>
      </c>
    </row>
    <row r="69" spans="1:26" ht="24.95" customHeight="1">
      <c r="A69" s="171"/>
      <c r="B69" s="168" t="s">
        <v>123</v>
      </c>
      <c r="C69" s="172" t="s">
        <v>349</v>
      </c>
      <c r="D69" s="168" t="s">
        <v>301</v>
      </c>
      <c r="E69" s="168" t="s">
        <v>122</v>
      </c>
      <c r="F69" s="169">
        <v>103</v>
      </c>
      <c r="G69" s="170"/>
      <c r="H69" s="170"/>
      <c r="I69" s="170">
        <f t="shared" si="4"/>
        <v>0</v>
      </c>
      <c r="J69" s="168">
        <f t="shared" si="5"/>
        <v>91.67</v>
      </c>
      <c r="K69" s="1">
        <f t="shared" si="6"/>
        <v>0</v>
      </c>
      <c r="L69" s="1"/>
      <c r="M69" s="1">
        <f t="shared" si="7"/>
        <v>0</v>
      </c>
      <c r="N69" s="1">
        <v>0.89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>
      <c r="A70" s="171"/>
      <c r="B70" s="168" t="s">
        <v>123</v>
      </c>
      <c r="C70" s="172" t="s">
        <v>350</v>
      </c>
      <c r="D70" s="168" t="s">
        <v>299</v>
      </c>
      <c r="E70" s="168" t="s">
        <v>165</v>
      </c>
      <c r="F70" s="169">
        <v>16</v>
      </c>
      <c r="G70" s="170"/>
      <c r="H70" s="170"/>
      <c r="I70" s="170">
        <f t="shared" si="4"/>
        <v>0</v>
      </c>
      <c r="J70" s="168">
        <f t="shared" si="5"/>
        <v>19.36</v>
      </c>
      <c r="K70" s="1">
        <f t="shared" si="6"/>
        <v>0</v>
      </c>
      <c r="L70" s="1"/>
      <c r="M70" s="1">
        <f t="shared" si="7"/>
        <v>0</v>
      </c>
      <c r="N70" s="1">
        <v>1.21</v>
      </c>
      <c r="O70" s="1"/>
      <c r="P70" s="160"/>
      <c r="Q70" s="173"/>
      <c r="R70" s="173"/>
      <c r="S70" s="149"/>
      <c r="V70" s="174"/>
      <c r="Z70">
        <v>0</v>
      </c>
    </row>
    <row r="71" spans="1:26" ht="24.95" customHeight="1">
      <c r="A71" s="171"/>
      <c r="B71" s="168" t="s">
        <v>123</v>
      </c>
      <c r="C71" s="172" t="s">
        <v>351</v>
      </c>
      <c r="D71" s="168" t="s">
        <v>274</v>
      </c>
      <c r="E71" s="168" t="s">
        <v>165</v>
      </c>
      <c r="F71" s="169">
        <v>1</v>
      </c>
      <c r="G71" s="170"/>
      <c r="H71" s="170"/>
      <c r="I71" s="170">
        <f t="shared" si="4"/>
        <v>0</v>
      </c>
      <c r="J71" s="168">
        <f t="shared" si="5"/>
        <v>1397.4</v>
      </c>
      <c r="K71" s="1">
        <f t="shared" si="6"/>
        <v>0</v>
      </c>
      <c r="L71" s="1"/>
      <c r="M71" s="1">
        <f t="shared" si="7"/>
        <v>0</v>
      </c>
      <c r="N71" s="1">
        <v>1397.4</v>
      </c>
      <c r="O71" s="1"/>
      <c r="P71" s="160"/>
      <c r="Q71" s="173"/>
      <c r="R71" s="173"/>
      <c r="S71" s="149"/>
      <c r="V71" s="174"/>
      <c r="Z71">
        <v>0</v>
      </c>
    </row>
    <row r="72" spans="1:26" ht="24.95" customHeight="1">
      <c r="A72" s="171"/>
      <c r="B72" s="168" t="s">
        <v>123</v>
      </c>
      <c r="C72" s="172" t="s">
        <v>352</v>
      </c>
      <c r="D72" s="168" t="s">
        <v>353</v>
      </c>
      <c r="E72" s="168" t="s">
        <v>331</v>
      </c>
      <c r="F72" s="169">
        <v>1</v>
      </c>
      <c r="G72" s="170"/>
      <c r="H72" s="170"/>
      <c r="I72" s="170">
        <f t="shared" si="4"/>
        <v>0</v>
      </c>
      <c r="J72" s="168">
        <f t="shared" si="5"/>
        <v>690.62</v>
      </c>
      <c r="K72" s="1">
        <f t="shared" si="6"/>
        <v>0</v>
      </c>
      <c r="L72" s="1"/>
      <c r="M72" s="1">
        <f t="shared" si="7"/>
        <v>0</v>
      </c>
      <c r="N72" s="1">
        <v>690.62</v>
      </c>
      <c r="O72" s="1"/>
      <c r="P72" s="160"/>
      <c r="Q72" s="173"/>
      <c r="R72" s="173"/>
      <c r="S72" s="149"/>
      <c r="V72" s="174"/>
      <c r="Z72">
        <v>0</v>
      </c>
    </row>
    <row r="73" spans="1:26" ht="24.95" customHeight="1">
      <c r="A73" s="171"/>
      <c r="B73" s="168" t="s">
        <v>123</v>
      </c>
      <c r="C73" s="172" t="s">
        <v>354</v>
      </c>
      <c r="D73" s="168" t="s">
        <v>355</v>
      </c>
      <c r="E73" s="168" t="s">
        <v>356</v>
      </c>
      <c r="F73" s="169">
        <v>0.03</v>
      </c>
      <c r="G73" s="180"/>
      <c r="H73" s="180"/>
      <c r="I73" s="180">
        <f t="shared" si="4"/>
        <v>0</v>
      </c>
      <c r="J73" s="168">
        <f t="shared" si="5"/>
        <v>178.64</v>
      </c>
      <c r="K73" s="1">
        <f t="shared" si="6"/>
        <v>0</v>
      </c>
      <c r="L73" s="1"/>
      <c r="M73" s="1">
        <f t="shared" si="7"/>
        <v>0</v>
      </c>
      <c r="N73" s="1">
        <v>5954.7066108703611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>
      <c r="A74" s="171"/>
      <c r="B74" s="168" t="s">
        <v>123</v>
      </c>
      <c r="C74" s="172" t="s">
        <v>357</v>
      </c>
      <c r="D74" s="168" t="s">
        <v>358</v>
      </c>
      <c r="E74" s="168" t="s">
        <v>356</v>
      </c>
      <c r="F74" s="169">
        <v>6</v>
      </c>
      <c r="G74" s="180"/>
      <c r="H74" s="180"/>
      <c r="I74" s="180">
        <f t="shared" si="4"/>
        <v>0</v>
      </c>
      <c r="J74" s="168">
        <f t="shared" si="5"/>
        <v>261.2</v>
      </c>
      <c r="K74" s="1">
        <f t="shared" si="6"/>
        <v>0</v>
      </c>
      <c r="L74" s="1"/>
      <c r="M74" s="1">
        <f t="shared" si="7"/>
        <v>0</v>
      </c>
      <c r="N74" s="1">
        <v>43.533213472366334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>
      <c r="A75" s="171"/>
      <c r="B75" s="168" t="s">
        <v>170</v>
      </c>
      <c r="C75" s="172" t="s">
        <v>359</v>
      </c>
      <c r="D75" s="168" t="s">
        <v>360</v>
      </c>
      <c r="E75" s="168" t="s">
        <v>356</v>
      </c>
      <c r="F75" s="169">
        <v>6</v>
      </c>
      <c r="G75" s="180"/>
      <c r="H75" s="180"/>
      <c r="I75" s="180">
        <f t="shared" ref="I75:I76" si="8">ROUND(F75*(G75+H75),2)</f>
        <v>0</v>
      </c>
      <c r="J75" s="168">
        <f t="shared" si="5"/>
        <v>261.2</v>
      </c>
      <c r="K75" s="1">
        <f t="shared" si="6"/>
        <v>0</v>
      </c>
      <c r="L75" s="1">
        <f>ROUND(F75*(G75),2)</f>
        <v>0</v>
      </c>
      <c r="M75" s="1"/>
      <c r="N75" s="1">
        <v>43.533213472366334</v>
      </c>
      <c r="O75" s="1"/>
      <c r="P75" s="160"/>
      <c r="Q75" s="173"/>
      <c r="R75" s="173"/>
      <c r="S75" s="149"/>
      <c r="V75" s="174"/>
      <c r="Z75">
        <v>0</v>
      </c>
    </row>
    <row r="76" spans="1:26" ht="24.95" customHeight="1">
      <c r="A76" s="171"/>
      <c r="B76" s="168" t="s">
        <v>170</v>
      </c>
      <c r="C76" s="172" t="s">
        <v>361</v>
      </c>
      <c r="D76" s="168" t="s">
        <v>362</v>
      </c>
      <c r="E76" s="168" t="s">
        <v>356</v>
      </c>
      <c r="F76" s="169">
        <v>1</v>
      </c>
      <c r="G76" s="180"/>
      <c r="H76" s="180"/>
      <c r="I76" s="180">
        <f t="shared" si="8"/>
        <v>0</v>
      </c>
      <c r="J76" s="168">
        <f t="shared" si="5"/>
        <v>43.53</v>
      </c>
      <c r="K76" s="1">
        <f t="shared" si="6"/>
        <v>0</v>
      </c>
      <c r="L76" s="1">
        <f>ROUND(F76*(G76),2)</f>
        <v>0</v>
      </c>
      <c r="M76" s="1"/>
      <c r="N76" s="1">
        <v>43.533213472366334</v>
      </c>
      <c r="O76" s="1"/>
      <c r="P76" s="160"/>
      <c r="Q76" s="173"/>
      <c r="R76" s="173"/>
      <c r="S76" s="149"/>
      <c r="V76" s="174"/>
      <c r="Z76">
        <v>0</v>
      </c>
    </row>
    <row r="77" spans="1:26">
      <c r="A77" s="149"/>
      <c r="B77" s="149"/>
      <c r="C77" s="149"/>
      <c r="D77" s="149" t="s">
        <v>251</v>
      </c>
      <c r="E77" s="149"/>
      <c r="F77" s="167"/>
      <c r="G77" s="152"/>
      <c r="H77" s="152"/>
      <c r="I77" s="152">
        <f>ROUND((SUM(I10:I76))/1,2)</f>
        <v>0</v>
      </c>
      <c r="J77" s="149"/>
      <c r="K77" s="149"/>
      <c r="L77" s="149">
        <f>ROUND((SUM(L10:L76))/1,2)</f>
        <v>0</v>
      </c>
      <c r="M77" s="149">
        <f>ROUND((SUM(M10:M76))/1,2)</f>
        <v>0</v>
      </c>
      <c r="N77" s="149"/>
      <c r="O77" s="149"/>
      <c r="P77" s="175"/>
      <c r="S77" s="167">
        <f>ROUND((SUM(S10:S76))/1,2)</f>
        <v>0</v>
      </c>
      <c r="V77">
        <f>ROUND((SUM(V10:V76))/1,2)</f>
        <v>0</v>
      </c>
    </row>
    <row r="78" spans="1:26">
      <c r="A78" s="1"/>
      <c r="B78" s="1"/>
      <c r="C78" s="1"/>
      <c r="D78" s="1"/>
      <c r="E78" s="1"/>
      <c r="F78" s="160"/>
      <c r="G78" s="142"/>
      <c r="H78" s="142"/>
      <c r="I78" s="142"/>
      <c r="J78" s="1"/>
      <c r="K78" s="1"/>
      <c r="L78" s="1"/>
      <c r="M78" s="1"/>
      <c r="N78" s="1"/>
      <c r="O78" s="1"/>
      <c r="P78" s="1"/>
      <c r="S78" s="1"/>
    </row>
    <row r="79" spans="1:26">
      <c r="A79" s="149"/>
      <c r="B79" s="149"/>
      <c r="C79" s="149"/>
      <c r="D79" s="2" t="s">
        <v>250</v>
      </c>
      <c r="E79" s="149"/>
      <c r="F79" s="167"/>
      <c r="G79" s="152"/>
      <c r="H79" s="152">
        <f>ROUND((SUM(M9:M78))/2,2)</f>
        <v>0</v>
      </c>
      <c r="I79" s="152">
        <f>ROUND((SUM(I9:I78))/2,2)</f>
        <v>0</v>
      </c>
      <c r="J79" s="149"/>
      <c r="K79" s="149"/>
      <c r="L79" s="149">
        <f>ROUND((SUM(L9:L78))/2,2)</f>
        <v>0</v>
      </c>
      <c r="M79" s="149">
        <f>ROUND((SUM(M9:M78))/2,2)</f>
        <v>0</v>
      </c>
      <c r="N79" s="149"/>
      <c r="O79" s="149"/>
      <c r="P79" s="175"/>
      <c r="S79" s="175">
        <f>ROUND((SUM(S9:S78))/2,2)</f>
        <v>0</v>
      </c>
      <c r="V79">
        <f>ROUND((SUM(V9:V78))/2,2)</f>
        <v>0</v>
      </c>
    </row>
    <row r="80" spans="1:26">
      <c r="A80" s="176"/>
      <c r="B80" s="176"/>
      <c r="C80" s="176"/>
      <c r="D80" s="176" t="s">
        <v>76</v>
      </c>
      <c r="E80" s="176"/>
      <c r="F80" s="177"/>
      <c r="G80" s="178"/>
      <c r="H80" s="178">
        <f>ROUND((SUM(M9:M79))/3,2)</f>
        <v>0</v>
      </c>
      <c r="I80" s="178">
        <f>ROUND((SUM(I9:I79))/3,2)</f>
        <v>0</v>
      </c>
      <c r="J80" s="176"/>
      <c r="K80" s="176">
        <f>ROUND((SUM(K9:K79))/3,2)</f>
        <v>0</v>
      </c>
      <c r="L80" s="176">
        <f>ROUND((SUM(L9:L79))/3,2)</f>
        <v>0</v>
      </c>
      <c r="M80" s="176">
        <f>ROUND((SUM(M9:M79))/3,2)</f>
        <v>0</v>
      </c>
      <c r="N80" s="176"/>
      <c r="O80" s="176"/>
      <c r="P80" s="177"/>
      <c r="Q80" s="179"/>
      <c r="R80" s="179"/>
      <c r="S80" s="177">
        <f>ROUND((SUM(S9:S79))/3,2)</f>
        <v>0</v>
      </c>
      <c r="T80" s="179"/>
      <c r="U80" s="179"/>
      <c r="V80" s="179">
        <f>ROUND((SUM(V9:V79))/3,2)</f>
        <v>0</v>
      </c>
      <c r="Z80">
        <f>(SUM(Z9:Z79))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Dom služieb - Komunitné centrum  Soľ / ELI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14244</vt:lpstr>
      <vt:lpstr>Rekap 14244</vt:lpstr>
      <vt:lpstr>SO 14244</vt:lpstr>
      <vt:lpstr>Kryci_list 14247</vt:lpstr>
      <vt:lpstr>Rekap 14247</vt:lpstr>
      <vt:lpstr>SO 14247</vt:lpstr>
      <vt:lpstr>'Rekap 14244'!Názvy_tisku</vt:lpstr>
      <vt:lpstr>'Rekap 14247'!Názvy_tisku</vt:lpstr>
      <vt:lpstr>'SO 14244'!Názvy_tisku</vt:lpstr>
      <vt:lpstr>'SO 14247'!Názvy_tisku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Kopkova</cp:lastModifiedBy>
  <dcterms:created xsi:type="dcterms:W3CDTF">2019-08-14T10:54:12Z</dcterms:created>
  <dcterms:modified xsi:type="dcterms:W3CDTF">2019-08-23T13:15:19Z</dcterms:modified>
</cp:coreProperties>
</file>