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cuso\Desktop\Projekty\2020\Kanalizácia a ČOV -2.etapa- rozšírenie kanalizácie v obci Soľ\Územné konanie - rozšírenie a kanalizácia ČOV- 2. etapa\Projektová dokumentácia + rozpočet\"/>
    </mc:Choice>
  </mc:AlternateContent>
  <xr:revisionPtr revIDLastSave="0" documentId="13_ncr:1_{6DFCD776-99BD-4EA5-AD91-56A7013C4708}" xr6:coauthVersionLast="45" xr6:coauthVersionMax="45" xr10:uidLastSave="{00000000-0000-0000-0000-000000000000}"/>
  <bookViews>
    <workbookView xWindow="-120" yWindow="-120" windowWidth="29040" windowHeight="15840" activeTab="4" xr2:uid="{CBC83E86-FDCC-46D4-AC12-982FEEDB0075}"/>
  </bookViews>
  <sheets>
    <sheet name="Rekapitulácia" sheetId="1" r:id="rId1"/>
    <sheet name="Krycí list stavby" sheetId="2" r:id="rId2"/>
    <sheet name="Kryci_list 6037" sheetId="3" r:id="rId3"/>
    <sheet name="Rekap 6037" sheetId="4" r:id="rId4"/>
    <sheet name="SO 6037" sheetId="5" r:id="rId5"/>
  </sheets>
  <definedNames>
    <definedName name="_xlnm.Print_Titles" localSheetId="3">'Rekap 6037'!$9:$9</definedName>
    <definedName name="_xlnm.Print_Titles" localSheetId="4">'SO 6037'!$8:$8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J18" i="2"/>
  <c r="J17" i="2"/>
  <c r="J16" i="2"/>
  <c r="F19" i="2"/>
  <c r="E19" i="2"/>
  <c r="D19" i="2"/>
  <c r="E18" i="2"/>
  <c r="F17" i="2"/>
  <c r="E17" i="2"/>
  <c r="D17" i="2"/>
  <c r="F8" i="1"/>
  <c r="E8" i="1"/>
  <c r="D8" i="1"/>
  <c r="E7" i="1"/>
  <c r="J17" i="3"/>
  <c r="K7" i="1"/>
  <c r="I30" i="3"/>
  <c r="J30" i="3" s="1"/>
  <c r="Z99" i="5"/>
  <c r="F21" i="4"/>
  <c r="V96" i="5"/>
  <c r="V98" i="5" s="1"/>
  <c r="F22" i="4" s="1"/>
  <c r="K95" i="5"/>
  <c r="J95" i="5"/>
  <c r="S95" i="5"/>
  <c r="M95" i="5"/>
  <c r="L95" i="5"/>
  <c r="I95" i="5"/>
  <c r="V89" i="5"/>
  <c r="F17" i="4" s="1"/>
  <c r="L89" i="5"/>
  <c r="B17" i="4" s="1"/>
  <c r="K88" i="5"/>
  <c r="J88" i="5"/>
  <c r="S88" i="5"/>
  <c r="S89" i="5" s="1"/>
  <c r="E17" i="4" s="1"/>
  <c r="M88" i="5"/>
  <c r="M89" i="5" s="1"/>
  <c r="C17" i="4" s="1"/>
  <c r="L88" i="5"/>
  <c r="I88" i="5"/>
  <c r="I89" i="5" s="1"/>
  <c r="D17" i="4" s="1"/>
  <c r="F16" i="4"/>
  <c r="V85" i="5"/>
  <c r="K84" i="5"/>
  <c r="J84" i="5"/>
  <c r="S84" i="5"/>
  <c r="M84" i="5"/>
  <c r="L84" i="5"/>
  <c r="I84" i="5"/>
  <c r="K83" i="5"/>
  <c r="J83" i="5"/>
  <c r="S83" i="5"/>
  <c r="M83" i="5"/>
  <c r="L83" i="5"/>
  <c r="I83" i="5"/>
  <c r="K82" i="5"/>
  <c r="J82" i="5"/>
  <c r="S82" i="5"/>
  <c r="M82" i="5"/>
  <c r="L82" i="5"/>
  <c r="I82" i="5"/>
  <c r="K81" i="5"/>
  <c r="J81" i="5"/>
  <c r="S81" i="5"/>
  <c r="M81" i="5"/>
  <c r="L81" i="5"/>
  <c r="I81" i="5"/>
  <c r="K80" i="5"/>
  <c r="J80" i="5"/>
  <c r="S80" i="5"/>
  <c r="S85" i="5" s="1"/>
  <c r="E16" i="4" s="1"/>
  <c r="M80" i="5"/>
  <c r="H85" i="5" s="1"/>
  <c r="L80" i="5"/>
  <c r="I80" i="5"/>
  <c r="V77" i="5"/>
  <c r="F15" i="4" s="1"/>
  <c r="K76" i="5"/>
  <c r="J76" i="5"/>
  <c r="S76" i="5"/>
  <c r="M76" i="5"/>
  <c r="L76" i="5"/>
  <c r="I76" i="5"/>
  <c r="K75" i="5"/>
  <c r="J75" i="5"/>
  <c r="S75" i="5"/>
  <c r="M75" i="5"/>
  <c r="L75" i="5"/>
  <c r="I75" i="5"/>
  <c r="K74" i="5"/>
  <c r="J74" i="5"/>
  <c r="S74" i="5"/>
  <c r="M74" i="5"/>
  <c r="L74" i="5"/>
  <c r="I74" i="5"/>
  <c r="K73" i="5"/>
  <c r="J73" i="5"/>
  <c r="S73" i="5"/>
  <c r="M73" i="5"/>
  <c r="L73" i="5"/>
  <c r="I73" i="5"/>
  <c r="K72" i="5"/>
  <c r="J72" i="5"/>
  <c r="S72" i="5"/>
  <c r="M72" i="5"/>
  <c r="L72" i="5"/>
  <c r="I72" i="5"/>
  <c r="K71" i="5"/>
  <c r="J71" i="5"/>
  <c r="S71" i="5"/>
  <c r="M71" i="5"/>
  <c r="L71" i="5"/>
  <c r="I71" i="5"/>
  <c r="K70" i="5"/>
  <c r="J70" i="5"/>
  <c r="S70" i="5"/>
  <c r="M70" i="5"/>
  <c r="L70" i="5"/>
  <c r="I70" i="5"/>
  <c r="K69" i="5"/>
  <c r="J69" i="5"/>
  <c r="S69" i="5"/>
  <c r="M69" i="5"/>
  <c r="L69" i="5"/>
  <c r="I69" i="5"/>
  <c r="K68" i="5"/>
  <c r="J68" i="5"/>
  <c r="S68" i="5"/>
  <c r="M68" i="5"/>
  <c r="L68" i="5"/>
  <c r="I68" i="5"/>
  <c r="K67" i="5"/>
  <c r="J67" i="5"/>
  <c r="S67" i="5"/>
  <c r="M67" i="5"/>
  <c r="L67" i="5"/>
  <c r="I67" i="5"/>
  <c r="K66" i="5"/>
  <c r="J66" i="5"/>
  <c r="S66" i="5"/>
  <c r="M66" i="5"/>
  <c r="L66" i="5"/>
  <c r="I66" i="5"/>
  <c r="K65" i="5"/>
  <c r="J65" i="5"/>
  <c r="S65" i="5"/>
  <c r="M65" i="5"/>
  <c r="L65" i="5"/>
  <c r="I65" i="5"/>
  <c r="K64" i="5"/>
  <c r="J64" i="5"/>
  <c r="S64" i="5"/>
  <c r="M64" i="5"/>
  <c r="L64" i="5"/>
  <c r="I64" i="5"/>
  <c r="K63" i="5"/>
  <c r="J63" i="5"/>
  <c r="S63" i="5"/>
  <c r="M63" i="5"/>
  <c r="L63" i="5"/>
  <c r="I63" i="5"/>
  <c r="K62" i="5"/>
  <c r="J62" i="5"/>
  <c r="S62" i="5"/>
  <c r="M62" i="5"/>
  <c r="L62" i="5"/>
  <c r="I62" i="5"/>
  <c r="K61" i="5"/>
  <c r="J61" i="5"/>
  <c r="S61" i="5"/>
  <c r="M61" i="5"/>
  <c r="L61" i="5"/>
  <c r="I61" i="5"/>
  <c r="K60" i="5"/>
  <c r="J60" i="5"/>
  <c r="S60" i="5"/>
  <c r="M60" i="5"/>
  <c r="L60" i="5"/>
  <c r="I60" i="5"/>
  <c r="K59" i="5"/>
  <c r="J59" i="5"/>
  <c r="S59" i="5"/>
  <c r="M59" i="5"/>
  <c r="L59" i="5"/>
  <c r="I59" i="5"/>
  <c r="K58" i="5"/>
  <c r="J58" i="5"/>
  <c r="S58" i="5"/>
  <c r="S77" i="5" s="1"/>
  <c r="E15" i="4" s="1"/>
  <c r="M58" i="5"/>
  <c r="L58" i="5"/>
  <c r="I58" i="5"/>
  <c r="F14" i="4"/>
  <c r="V55" i="5"/>
  <c r="K54" i="5"/>
  <c r="J54" i="5"/>
  <c r="S54" i="5"/>
  <c r="M54" i="5"/>
  <c r="L54" i="5"/>
  <c r="I54" i="5"/>
  <c r="K53" i="5"/>
  <c r="J53" i="5"/>
  <c r="S53" i="5"/>
  <c r="S55" i="5" s="1"/>
  <c r="E14" i="4" s="1"/>
  <c r="M53" i="5"/>
  <c r="L53" i="5"/>
  <c r="I53" i="5"/>
  <c r="K52" i="5"/>
  <c r="J52" i="5"/>
  <c r="S52" i="5"/>
  <c r="M52" i="5"/>
  <c r="H55" i="5" s="1"/>
  <c r="L52" i="5"/>
  <c r="L55" i="5" s="1"/>
  <c r="B14" i="4" s="1"/>
  <c r="I52" i="5"/>
  <c r="I55" i="5" s="1"/>
  <c r="D14" i="4" s="1"/>
  <c r="V49" i="5"/>
  <c r="F13" i="4" s="1"/>
  <c r="K48" i="5"/>
  <c r="J48" i="5"/>
  <c r="S48" i="5"/>
  <c r="M48" i="5"/>
  <c r="L48" i="5"/>
  <c r="I48" i="5"/>
  <c r="K47" i="5"/>
  <c r="J47" i="5"/>
  <c r="S47" i="5"/>
  <c r="M47" i="5"/>
  <c r="L47" i="5"/>
  <c r="I47" i="5"/>
  <c r="K46" i="5"/>
  <c r="J46" i="5"/>
  <c r="S46" i="5"/>
  <c r="S49" i="5" s="1"/>
  <c r="E13" i="4" s="1"/>
  <c r="M46" i="5"/>
  <c r="L46" i="5"/>
  <c r="I46" i="5"/>
  <c r="K45" i="5"/>
  <c r="J45" i="5"/>
  <c r="S45" i="5"/>
  <c r="M45" i="5"/>
  <c r="M49" i="5" s="1"/>
  <c r="C13" i="4" s="1"/>
  <c r="L45" i="5"/>
  <c r="I45" i="5"/>
  <c r="V42" i="5"/>
  <c r="F12" i="4" s="1"/>
  <c r="M42" i="5"/>
  <c r="C12" i="4" s="1"/>
  <c r="K41" i="5"/>
  <c r="J41" i="5"/>
  <c r="S41" i="5"/>
  <c r="S42" i="5" s="1"/>
  <c r="E12" i="4" s="1"/>
  <c r="M41" i="5"/>
  <c r="H42" i="5" s="1"/>
  <c r="L41" i="5"/>
  <c r="G42" i="5" s="1"/>
  <c r="I41" i="5"/>
  <c r="I42" i="5" s="1"/>
  <c r="D12" i="4" s="1"/>
  <c r="F11" i="4"/>
  <c r="V38" i="5"/>
  <c r="K37" i="5"/>
  <c r="J37" i="5"/>
  <c r="S37" i="5"/>
  <c r="M37" i="5"/>
  <c r="L37" i="5"/>
  <c r="I37" i="5"/>
  <c r="K36" i="5"/>
  <c r="J36" i="5"/>
  <c r="S36" i="5"/>
  <c r="M36" i="5"/>
  <c r="L36" i="5"/>
  <c r="I36" i="5"/>
  <c r="K35" i="5"/>
  <c r="J35" i="5"/>
  <c r="S35" i="5"/>
  <c r="M35" i="5"/>
  <c r="L35" i="5"/>
  <c r="I35" i="5"/>
  <c r="K34" i="5"/>
  <c r="J34" i="5"/>
  <c r="S34" i="5"/>
  <c r="M34" i="5"/>
  <c r="L34" i="5"/>
  <c r="I34" i="5"/>
  <c r="K33" i="5"/>
  <c r="J33" i="5"/>
  <c r="S33" i="5"/>
  <c r="M33" i="5"/>
  <c r="L33" i="5"/>
  <c r="I33" i="5"/>
  <c r="K32" i="5"/>
  <c r="J32" i="5"/>
  <c r="S32" i="5"/>
  <c r="M32" i="5"/>
  <c r="L32" i="5"/>
  <c r="I32" i="5"/>
  <c r="K31" i="5"/>
  <c r="J31" i="5"/>
  <c r="S31" i="5"/>
  <c r="M31" i="5"/>
  <c r="L31" i="5"/>
  <c r="I31" i="5"/>
  <c r="K30" i="5"/>
  <c r="J30" i="5"/>
  <c r="S30" i="5"/>
  <c r="M30" i="5"/>
  <c r="L30" i="5"/>
  <c r="I30" i="5"/>
  <c r="K29" i="5"/>
  <c r="J29" i="5"/>
  <c r="S29" i="5"/>
  <c r="M29" i="5"/>
  <c r="L29" i="5"/>
  <c r="I29" i="5"/>
  <c r="K28" i="5"/>
  <c r="J28" i="5"/>
  <c r="S28" i="5"/>
  <c r="M28" i="5"/>
  <c r="L28" i="5"/>
  <c r="I28" i="5"/>
  <c r="K27" i="5"/>
  <c r="J27" i="5"/>
  <c r="S27" i="5"/>
  <c r="M27" i="5"/>
  <c r="L27" i="5"/>
  <c r="I27" i="5"/>
  <c r="K26" i="5"/>
  <c r="J26" i="5"/>
  <c r="S26" i="5"/>
  <c r="M26" i="5"/>
  <c r="L26" i="5"/>
  <c r="I26" i="5"/>
  <c r="K25" i="5"/>
  <c r="J25" i="5"/>
  <c r="S25" i="5"/>
  <c r="M25" i="5"/>
  <c r="L25" i="5"/>
  <c r="I25" i="5"/>
  <c r="K24" i="5"/>
  <c r="J24" i="5"/>
  <c r="S24" i="5"/>
  <c r="M24" i="5"/>
  <c r="L24" i="5"/>
  <c r="I24" i="5"/>
  <c r="K23" i="5"/>
  <c r="J23" i="5"/>
  <c r="S23" i="5"/>
  <c r="M23" i="5"/>
  <c r="L23" i="5"/>
  <c r="I23" i="5"/>
  <c r="K22" i="5"/>
  <c r="J22" i="5"/>
  <c r="S22" i="5"/>
  <c r="M22" i="5"/>
  <c r="L22" i="5"/>
  <c r="I22" i="5"/>
  <c r="K21" i="5"/>
  <c r="J21" i="5"/>
  <c r="S21" i="5"/>
  <c r="M21" i="5"/>
  <c r="L21" i="5"/>
  <c r="I21" i="5"/>
  <c r="K20" i="5"/>
  <c r="J20" i="5"/>
  <c r="S20" i="5"/>
  <c r="M20" i="5"/>
  <c r="L20" i="5"/>
  <c r="I20" i="5"/>
  <c r="K19" i="5"/>
  <c r="J19" i="5"/>
  <c r="S19" i="5"/>
  <c r="M19" i="5"/>
  <c r="L19" i="5"/>
  <c r="I19" i="5"/>
  <c r="K18" i="5"/>
  <c r="J18" i="5"/>
  <c r="S18" i="5"/>
  <c r="M18" i="5"/>
  <c r="L18" i="5"/>
  <c r="I18" i="5"/>
  <c r="K17" i="5"/>
  <c r="J17" i="5"/>
  <c r="S17" i="5"/>
  <c r="M17" i="5"/>
  <c r="L17" i="5"/>
  <c r="I17" i="5"/>
  <c r="K16" i="5"/>
  <c r="J16" i="5"/>
  <c r="S16" i="5"/>
  <c r="M16" i="5"/>
  <c r="L16" i="5"/>
  <c r="I16" i="5"/>
  <c r="K15" i="5"/>
  <c r="J15" i="5"/>
  <c r="S15" i="5"/>
  <c r="M15" i="5"/>
  <c r="L15" i="5"/>
  <c r="I15" i="5"/>
  <c r="K14" i="5"/>
  <c r="J14" i="5"/>
  <c r="S14" i="5"/>
  <c r="M14" i="5"/>
  <c r="L14" i="5"/>
  <c r="I14" i="5"/>
  <c r="K13" i="5"/>
  <c r="J13" i="5"/>
  <c r="S13" i="5"/>
  <c r="M13" i="5"/>
  <c r="L13" i="5"/>
  <c r="I13" i="5"/>
  <c r="K12" i="5"/>
  <c r="J12" i="5"/>
  <c r="S12" i="5"/>
  <c r="M12" i="5"/>
  <c r="L12" i="5"/>
  <c r="I12" i="5"/>
  <c r="K11" i="5"/>
  <c r="K99" i="5" s="1"/>
  <c r="J11" i="5"/>
  <c r="S11" i="5"/>
  <c r="M11" i="5"/>
  <c r="L11" i="5"/>
  <c r="I11" i="5"/>
  <c r="J20" i="3"/>
  <c r="M77" i="5" l="1"/>
  <c r="C15" i="4" s="1"/>
  <c r="I85" i="5"/>
  <c r="D16" i="4" s="1"/>
  <c r="L85" i="5"/>
  <c r="B16" i="4" s="1"/>
  <c r="I77" i="5"/>
  <c r="D15" i="4" s="1"/>
  <c r="G77" i="5"/>
  <c r="L77" i="5"/>
  <c r="B15" i="4" s="1"/>
  <c r="G49" i="5"/>
  <c r="I49" i="5"/>
  <c r="D13" i="4" s="1"/>
  <c r="L42" i="5"/>
  <c r="B12" i="4" s="1"/>
  <c r="M38" i="5"/>
  <c r="C11" i="4" s="1"/>
  <c r="S38" i="5"/>
  <c r="E11" i="4" s="1"/>
  <c r="H49" i="5"/>
  <c r="M55" i="5"/>
  <c r="C14" i="4" s="1"/>
  <c r="H77" i="5"/>
  <c r="M85" i="5"/>
  <c r="C16" i="4" s="1"/>
  <c r="H89" i="5"/>
  <c r="H96" i="5"/>
  <c r="S96" i="5"/>
  <c r="E21" i="4" s="1"/>
  <c r="G55" i="5"/>
  <c r="G85" i="5"/>
  <c r="V91" i="5"/>
  <c r="F18" i="4" s="1"/>
  <c r="L96" i="5"/>
  <c r="B21" i="4" s="1"/>
  <c r="L49" i="5"/>
  <c r="B13" i="4" s="1"/>
  <c r="I38" i="5"/>
  <c r="D11" i="4" s="1"/>
  <c r="H38" i="5"/>
  <c r="I96" i="5"/>
  <c r="D21" i="4" s="1"/>
  <c r="M96" i="5"/>
  <c r="C21" i="4" s="1"/>
  <c r="G38" i="5"/>
  <c r="L38" i="5"/>
  <c r="B11" i="4" s="1"/>
  <c r="L91" i="5" l="1"/>
  <c r="B18" i="4" s="1"/>
  <c r="D16" i="3" s="1"/>
  <c r="D16" i="2" s="1"/>
  <c r="L98" i="5"/>
  <c r="B22" i="4" s="1"/>
  <c r="D18" i="3" s="1"/>
  <c r="D18" i="2" s="1"/>
  <c r="M91" i="5"/>
  <c r="C18" i="4" s="1"/>
  <c r="E16" i="3" s="1"/>
  <c r="E16" i="2" s="1"/>
  <c r="V99" i="5"/>
  <c r="F24" i="4" s="1"/>
  <c r="M98" i="5"/>
  <c r="C22" i="4" s="1"/>
  <c r="E18" i="3" s="1"/>
  <c r="G98" i="5"/>
  <c r="S91" i="5"/>
  <c r="E18" i="4" s="1"/>
  <c r="H91" i="5"/>
  <c r="G91" i="5"/>
  <c r="H98" i="5"/>
  <c r="I91" i="5"/>
  <c r="D18" i="4" s="1"/>
  <c r="F16" i="3" s="1"/>
  <c r="F16" i="2" s="1"/>
  <c r="F20" i="2" s="1"/>
  <c r="I98" i="5"/>
  <c r="D22" i="4" s="1"/>
  <c r="F18" i="3" s="1"/>
  <c r="F18" i="2" s="1"/>
  <c r="S98" i="5"/>
  <c r="E22" i="4" s="1"/>
  <c r="M99" i="5" l="1"/>
  <c r="C24" i="4" s="1"/>
  <c r="G99" i="5"/>
  <c r="L99" i="5"/>
  <c r="B24" i="4" s="1"/>
  <c r="H99" i="5"/>
  <c r="S99" i="5"/>
  <c r="E24" i="4" s="1"/>
  <c r="F20" i="3"/>
  <c r="J24" i="3"/>
  <c r="J24" i="2" s="1"/>
  <c r="F24" i="3"/>
  <c r="F24" i="2" s="1"/>
  <c r="F22" i="3"/>
  <c r="F22" i="2" s="1"/>
  <c r="J22" i="3"/>
  <c r="J22" i="2" s="1"/>
  <c r="F23" i="3"/>
  <c r="F23" i="2" s="1"/>
  <c r="J23" i="3"/>
  <c r="J23" i="2" s="1"/>
  <c r="I99" i="5"/>
  <c r="J26" i="2" l="1"/>
  <c r="J28" i="2" s="1"/>
  <c r="D24" i="4"/>
  <c r="B7" i="1"/>
  <c r="J26" i="3"/>
  <c r="J28" i="3" l="1"/>
  <c r="I29" i="3" s="1"/>
  <c r="J29" i="3" s="1"/>
  <c r="J31" i="3" s="1"/>
  <c r="C7" i="1"/>
  <c r="C8" i="1" s="1"/>
  <c r="B8" i="1"/>
  <c r="G7" i="1" l="1"/>
  <c r="G8" i="1" s="1"/>
  <c r="B9" i="1" l="1"/>
  <c r="B10" i="1" s="1"/>
  <c r="I30" i="2" l="1"/>
  <c r="J30" i="2" s="1"/>
  <c r="G10" i="1"/>
  <c r="G9" i="1"/>
  <c r="I29" i="2"/>
  <c r="J29" i="2" s="1"/>
  <c r="G11" i="1" l="1"/>
  <c r="J31" i="2"/>
</calcChain>
</file>

<file path=xl/sharedStrings.xml><?xml version="1.0" encoding="utf-8"?>
<sst xmlns="http://schemas.openxmlformats.org/spreadsheetml/2006/main" count="445" uniqueCount="232">
  <si>
    <t>Rekapitulácia rozpočtu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</si>
  <si>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</si>
  <si>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</si>
  <si>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</si>
  <si>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</si>
  <si>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</si>
  <si>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 %</t>
  </si>
  <si>
    <t>HZS</t>
  </si>
  <si>
    <t>Kompl.čin.</t>
  </si>
  <si>
    <t>Ost. náklady</t>
  </si>
  <si>
    <t>Cena</t>
  </si>
  <si>
    <t>Objekt: SO1.1 Kanalizačná sieť Soľ</t>
  </si>
  <si>
    <t>Krycí list rozpočtu</t>
  </si>
  <si>
    <t xml:space="preserve">Miesto:  </t>
  </si>
  <si>
    <t>Objekt Objekt: SO1.1 Kanalizačná sieť Soľ</t>
  </si>
  <si>
    <t xml:space="preserve">Ks: </t>
  </si>
  <si>
    <t xml:space="preserve">Zákazka: </t>
  </si>
  <si>
    <t xml:space="preserve">Spracoval: </t>
  </si>
  <si>
    <t xml:space="preserve">Dňa </t>
  </si>
  <si>
    <t>10.09.2020</t>
  </si>
  <si>
    <t>Odberateľ: Obec Soľ</t>
  </si>
  <si>
    <t xml:space="preserve">Projektant: 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</si>
  <si>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</si>
  <si>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</si>
  <si>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</si>
  <si>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</si>
  <si>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</si>
  <si>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</si>
  <si>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</si>
  <si>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 xml:space="preserve">VRN </t>
  </si>
  <si>
    <t>Spolu</t>
  </si>
  <si>
    <t xml:space="preserve">B </t>
  </si>
  <si>
    <t>Ďalšie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</si>
  <si>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</si>
  <si>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</si>
  <si>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</si>
  <si>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</si>
  <si>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</si>
  <si>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</si>
  <si>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</si>
  <si>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</si>
  <si>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</si>
  <si>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</si>
  <si>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VRN</t>
  </si>
  <si>
    <t>Zariadenie staveniska</t>
  </si>
  <si>
    <t>Sťažené výrobné podmienky</t>
  </si>
  <si>
    <t>Prevádzkové vplyvy</t>
  </si>
  <si>
    <t>0% z [H+P+M]</t>
  </si>
  <si>
    <t>0% z [H+P]</t>
  </si>
  <si>
    <t xml:space="preserve">D </t>
  </si>
  <si>
    <t>Sťažené podmienky dopravy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</si>
  <si>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</si>
  <si>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</si>
  <si>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</si>
  <si>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</si>
  <si>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</si>
  <si>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</si>
  <si>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</si>
  <si>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</si>
  <si>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</si>
  <si>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</si>
  <si>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</si>
  <si>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10.09.2020</t>
  </si>
  <si>
    <t>Prehľad rozpočtových nákladov</t>
  </si>
  <si>
    <t>Práce HSV</t>
  </si>
  <si>
    <t>ZEMNÉ PRÁCE</t>
  </si>
  <si>
    <t>ZVISLÉ KONŠTRUKCIE</t>
  </si>
  <si>
    <t>VODOROVNÉ KONŠTRUKCIE</t>
  </si>
  <si>
    <t>SPEVNENÉ PLOCHY</t>
  </si>
  <si>
    <t>POTRUBNÉ ROZVODY</t>
  </si>
  <si>
    <t>OSTATNÉ PRÁCE</t>
  </si>
  <si>
    <t>PRESUNY HMÔT</t>
  </si>
  <si>
    <t>Montážne práce</t>
  </si>
  <si>
    <t>M-23 MONTÁŽ PRIEMYSELNÉHO POTRUBIA</t>
  </si>
  <si>
    <t>Celkom v EUR</t>
  </si>
  <si>
    <t>Por.č.</t>
  </si>
  <si>
    <t>Cenník</t>
  </si>
  <si>
    <t>Kód položky</t>
  </si>
  <si>
    <t>Názov</t>
  </si>
  <si>
    <t>Mj</t>
  </si>
  <si>
    <t>Množstvo</t>
  </si>
  <si>
    <t>Cena celkom</t>
  </si>
  <si>
    <t>Hmotnosť/Mj</t>
  </si>
  <si>
    <t>Hmotnosť</t>
  </si>
  <si>
    <t>Suť</t>
  </si>
  <si>
    <t xml:space="preserve">Dátum: </t>
  </si>
  <si>
    <t>Zákazka Kanalizácia a ČOV Soľ, 2 et.- Rozširenie kanalizácie Soľ</t>
  </si>
  <si>
    <t xml:space="preserve">  1/A 1</t>
  </si>
  <si>
    <t xml:space="preserve"> 115001102</t>
  </si>
  <si>
    <t>Odvedenie vody potrubím pri priemere potrubia DN nad 100 do 150</t>
  </si>
  <si>
    <t>M</t>
  </si>
  <si>
    <t xml:space="preserve"> 115101201</t>
  </si>
  <si>
    <t>Čerpanie vody do 10 m s priemerným prítokom litrov za minútu do 500 l</t>
  </si>
  <si>
    <t>HOD</t>
  </si>
  <si>
    <t xml:space="preserve"> 115101301</t>
  </si>
  <si>
    <t>Pohotovosť záložnej čerpacej súpravy pre výšku do 10 m, s priemerným prítokom do 500 l/min.</t>
  </si>
  <si>
    <t>DEŇ</t>
  </si>
  <si>
    <t xml:space="preserve"> 119001412</t>
  </si>
  <si>
    <t>Dočasné zaistenie podzemného potrubia DN 200-500</t>
  </si>
  <si>
    <t xml:space="preserve"> 120001101</t>
  </si>
  <si>
    <t>Príplatok k cenám výkopov za sťaženie výkopu v blízkosti podzemného vedenia alebo výbušnín</t>
  </si>
  <si>
    <t>M3</t>
  </si>
  <si>
    <t xml:space="preserve"> 130201001</t>
  </si>
  <si>
    <t>Výkop jamy a ryhy v obmedzenom priestore horn. tr.3 ručne</t>
  </si>
  <si>
    <t xml:space="preserve"> 132201202</t>
  </si>
  <si>
    <t>Výkop ryhy šírky 600-2000mm horn.3 od 100 do 1000 m3</t>
  </si>
  <si>
    <t xml:space="preserve"> 132201209</t>
  </si>
  <si>
    <t>Hĺbenie rýh š. nad 600 do 2 000 mm zapažených i nezapažených, s urovnaním dna. Príplatok k cenám za lepivosť horniny 3</t>
  </si>
  <si>
    <t xml:space="preserve"> 133201102</t>
  </si>
  <si>
    <t>Výkop šachty zapaženej, hornina 3 nad 100 m3</t>
  </si>
  <si>
    <t xml:space="preserve"> 133201109</t>
  </si>
  <si>
    <t>Hĺbenie šachiet zapažených i nezapažených. Príplatok k cenám za lepivosť horniny 3</t>
  </si>
  <si>
    <t xml:space="preserve"> 141701102</t>
  </si>
  <si>
    <t>Pretláčanie rúry v hornina tr. 1-4 v hĺbky od 6 m dĺžky do 35 m vonkajšieho priemeru nad 200 do 500 mm</t>
  </si>
  <si>
    <t xml:space="preserve"> 151101102</t>
  </si>
  <si>
    <t>Paženie a rozopretie stien rýh pre podzemné vedenie, príložné do 4 m</t>
  </si>
  <si>
    <t>M2</t>
  </si>
  <si>
    <t xml:space="preserve"> 151101112</t>
  </si>
  <si>
    <t>Odstránenie paženia rýh pre podzemné vedenie, príložné hĺbky do 4 m</t>
  </si>
  <si>
    <t xml:space="preserve"> 151101201</t>
  </si>
  <si>
    <t>Paženie stien bez rozopretia alebo vzopretia, príložné hĺbky do 4m</t>
  </si>
  <si>
    <t xml:space="preserve"> 151101211</t>
  </si>
  <si>
    <t>Odstránenie paženia stien príložné hĺbky do 4 m</t>
  </si>
  <si>
    <t xml:space="preserve"> 162301102</t>
  </si>
  <si>
    <t>Vodorovné premiestnenie výkopku tr.1-4, do 1000 m</t>
  </si>
  <si>
    <t xml:space="preserve"> 171201101</t>
  </si>
  <si>
    <t>Uloženie sypaniny do násypov s rozprestretím sypaniny vo vrstvách a s hrubým urovnaním nezhutnených</t>
  </si>
  <si>
    <t xml:space="preserve"> 174101101</t>
  </si>
  <si>
    <t>Zásyp sypaninou so zhutnením jám, šachiet, rýh, zárezov alebo okolo objektov v týchto vykopávkach</t>
  </si>
  <si>
    <t xml:space="preserve"> 175101101</t>
  </si>
  <si>
    <t>Obsyp potrubia sypaninou z vhodných hornín 1 až 4 bez prehodenia sypaniny</t>
  </si>
  <si>
    <t xml:space="preserve"> 175101109</t>
  </si>
  <si>
    <t>Obsyp potrubia sypaninou z vhodných hornín 1 až 4. Príplatok k cene za prehodenie sypaniny</t>
  </si>
  <si>
    <t xml:space="preserve"> 175101201</t>
  </si>
  <si>
    <t>Obsyp objektov sypaninou z vhodných hornín 1 až 4 bez prehodenia sypaniny</t>
  </si>
  <si>
    <t xml:space="preserve"> 175101209</t>
  </si>
  <si>
    <t>Obsyp objektov sypaninou z vhodných hornín 1 až 4. Príplatok k cene za prehodenie sypaniny</t>
  </si>
  <si>
    <t>221/B 1</t>
  </si>
  <si>
    <t xml:space="preserve"> 113107122</t>
  </si>
  <si>
    <t>Odstránenie krytu v ploche do 200 m2 z kameniva hrubého drveného, hr.100 do 200 mm,  -0,23500t</t>
  </si>
  <si>
    <t xml:space="preserve"> 113107131</t>
  </si>
  <si>
    <t>Odstránenie krytu v ploche do 200 m2 z betónu prostého, hr. vrstvy do 150 mm,  -0,22500t</t>
  </si>
  <si>
    <t xml:space="preserve"> 113107142</t>
  </si>
  <si>
    <t>Odstránenie  krytu asfaltového v ploche do 200 m2, hr.nad 50 do 100 mm,  -0,18100t</t>
  </si>
  <si>
    <t xml:space="preserve"> 113202111</t>
  </si>
  <si>
    <t>Vytrhanie obrúb kamenných, s vybúraním lôžka, z krajníkov alebo obrubníkov stojatých,  -0,14500t</t>
  </si>
  <si>
    <t>S/S20</t>
  </si>
  <si>
    <t xml:space="preserve"> 2861132000</t>
  </si>
  <si>
    <t>HDPE rúry tlakové pre rozvod vody - PE 100 / PN 16 315x28,6 x L</t>
  </si>
  <si>
    <t>271/A 3</t>
  </si>
  <si>
    <t xml:space="preserve"> 359901111</t>
  </si>
  <si>
    <t>Vyčistenie stôk akejkoľvek výšky</t>
  </si>
  <si>
    <t>271/A 1</t>
  </si>
  <si>
    <t xml:space="preserve"> 451573111</t>
  </si>
  <si>
    <t>Lôžko pod potrubie, stoky a drobné objekty, v otvorenom výkope z piesku a štrkopiesku do 63 mm</t>
  </si>
  <si>
    <t xml:space="preserve"> 452112111</t>
  </si>
  <si>
    <t>Osadenie prstenca alebo rámu pod poklopy a mreže, výšky do 100 mm</t>
  </si>
  <si>
    <t>KUS</t>
  </si>
  <si>
    <t xml:space="preserve"> 452386111</t>
  </si>
  <si>
    <t>Vyrovnávací prstenec z prostého betónu tr.C 8/10pod poklopy a mreže, výška do 100 mm</t>
  </si>
  <si>
    <t>S/S70</t>
  </si>
  <si>
    <t xml:space="preserve"> 5922441000</t>
  </si>
  <si>
    <t>Prefabrikát betónový-prstenec vyrovnávací TBS 13-100 Ms 100x100x9</t>
  </si>
  <si>
    <t>221/C 1</t>
  </si>
  <si>
    <t xml:space="preserve"> 566901111</t>
  </si>
  <si>
    <t>Upravenie podkladu po prekopoch pre inž. siete so zhutnením kamenivom ťaženým alebo štrkopieskom</t>
  </si>
  <si>
    <t xml:space="preserve"> 566905111</t>
  </si>
  <si>
    <t>Upravenie podkladu po prekopoch pre inžinierske siete so zhutnením podkladovým betónom</t>
  </si>
  <si>
    <t xml:space="preserve"> 572931111</t>
  </si>
  <si>
    <t>Upravenie krytu vozovky po prekopoch siete z kam. ťaž. alebo zo štrk. obal. asfaltom hr.20 až 50 mm</t>
  </si>
  <si>
    <t xml:space="preserve"> 894421112</t>
  </si>
  <si>
    <t>Zriadenie šachiet prefabrikovaných 4-10t</t>
  </si>
  <si>
    <t xml:space="preserve"> 899103111</t>
  </si>
  <si>
    <t>Osadenie poklopu liatinového a oceľového vrátane rámu hmotn. nad 100 do 150 kg</t>
  </si>
  <si>
    <t xml:space="preserve"> 891315111</t>
  </si>
  <si>
    <t>Montáž vodovodnej armatúry na potrubí, koncová klapka (žabia) hrdlová DN 150</t>
  </si>
  <si>
    <t xml:space="preserve"> 899912114</t>
  </si>
  <si>
    <t>Oceľová objímka z pásov. ocele montovaná na potrubie DN 250</t>
  </si>
  <si>
    <t xml:space="preserve"> 871373121</t>
  </si>
  <si>
    <t xml:space="preserve">Montáž potrubia z kanaliz. rúr z tvrdého PVC tesn. gumovým krúžkom v sklone do 20 % DN 300 </t>
  </si>
  <si>
    <t xml:space="preserve"> 877373121</t>
  </si>
  <si>
    <t xml:space="preserve">Montáž tvarovky na potrubí z rúr z tvrdého PVC tesnených gumovým krúžkom, odbočná DN 300 </t>
  </si>
  <si>
    <t xml:space="preserve"> 877373122</t>
  </si>
  <si>
    <t xml:space="preserve">Montáž tvarovky na potrubí z rúr z tvrdého PVC tesnených gumovým krúžkom, presuvka DN 300 </t>
  </si>
  <si>
    <t xml:space="preserve"> 877373123</t>
  </si>
  <si>
    <t xml:space="preserve">Montáž tvarovky na potrubí z rúr z tvrdého PVC tesn. gumovým krúžkom, jednoosá DN 300 </t>
  </si>
  <si>
    <t xml:space="preserve"> 892361000</t>
  </si>
  <si>
    <t>Skúška tesnosti kanalizácie D 250</t>
  </si>
  <si>
    <t xml:space="preserve"> 894118001</t>
  </si>
  <si>
    <t>Príplatok za každých ďalších 600 mm výšky vstupu šachty</t>
  </si>
  <si>
    <t xml:space="preserve"> 2861103800</t>
  </si>
  <si>
    <t>Kanalizačné rúry PVC-U hladké s hrdlom 250x 6.2x5000mm</t>
  </si>
  <si>
    <t xml:space="preserve"> 2862104100</t>
  </si>
  <si>
    <t>PVC-U odbočka kanalizačná pre rúry hladké 250/150 87°</t>
  </si>
  <si>
    <t xml:space="preserve"> 2864201400</t>
  </si>
  <si>
    <t>PVC-U prechodka šachtová kanalizačná 315</t>
  </si>
  <si>
    <t xml:space="preserve"> 2864202100</t>
  </si>
  <si>
    <t>PVC-U presuvka kanalizačná 315x 7.7 pre kanalizačné rúry hladké</t>
  </si>
  <si>
    <t xml:space="preserve"> 2867101100</t>
  </si>
  <si>
    <t>HDPE záslepka 0.1-0.4Mpa 50/225</t>
  </si>
  <si>
    <t>S/S50</t>
  </si>
  <si>
    <t xml:space="preserve"> 5524211160</t>
  </si>
  <si>
    <t>Poklop kanalizačný komplet okrúhly,so zámkom,trieda D 400kN,DO-600 Z, H 115</t>
  </si>
  <si>
    <t xml:space="preserve"> 5922401400</t>
  </si>
  <si>
    <t>Prefabrikát betónový-šachtová skruž TZS 160/100 Ms 120x120x100</t>
  </si>
  <si>
    <t xml:space="preserve"> 5922435000</t>
  </si>
  <si>
    <t>Prefabrikát betónový-vstupná šachta TBS 7-100 Ms 29xv.100xhr.steny 9</t>
  </si>
  <si>
    <t xml:space="preserve"> 5922465000</t>
  </si>
  <si>
    <t>Prefabrikát betónový-kónus TBS 1-57 Ms 57,6xv.100/60xhr.steny 9</t>
  </si>
  <si>
    <t>221/A 1</t>
  </si>
  <si>
    <t xml:space="preserve"> 917131111</t>
  </si>
  <si>
    <t xml:space="preserve">Osadenie chodník. obrub. kamen. ležatého bez bočnej opory z betónu prost., C 10/12, 5 </t>
  </si>
  <si>
    <t xml:space="preserve"> 918101111</t>
  </si>
  <si>
    <t>Lôžko pod obrub., krajníky alebo obruby z dlažob. kociek z betónu prostého tr. C 10/12,5</t>
  </si>
  <si>
    <t xml:space="preserve"> 919735111</t>
  </si>
  <si>
    <t>Rezanie existujúceho asfaltového krytu alebo podkladu hĺbky do 50 mm</t>
  </si>
  <si>
    <t xml:space="preserve"> 979082212</t>
  </si>
  <si>
    <t>Vodorovná doprava sutiny po suchu s naložením a so zložením na vzdialenosť do 50 m</t>
  </si>
  <si>
    <t>T</t>
  </si>
  <si>
    <t xml:space="preserve"> 979082213</t>
  </si>
  <si>
    <t>Vodorovná doprava sutiny so zložením a hrubým urovnaním na vzdialenosť do 1 km</t>
  </si>
  <si>
    <t xml:space="preserve"> 998276101</t>
  </si>
  <si>
    <t>Presun hmôt pre rúrové vedenie hĺbené z rúr z plast., hmôt alebo sklolamin. v otvorenom výkope</t>
  </si>
  <si>
    <t>923/M23</t>
  </si>
  <si>
    <t xml:space="preserve"> 230200122</t>
  </si>
  <si>
    <t>Nasunutie potrubnej sekcie do oceľovej chráničky DN 250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</si>
  <si>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</si>
  <si>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</si>
  <si>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</si>
  <si>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</si>
  <si>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</si>
  <si>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>Stavba: Kanalizácia a ČOV Soľ, 2 et.- Rozširenie kanalizácie Soľ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</si>
</sst>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\ ###\ ##0.00"/>
    <numFmt numFmtId="165" formatCode="###\ ###\ ##0.0000"/>
    <numFmt numFmtId="166" formatCode="###\ ###\ ##0.000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Arial CE"/>
      <charset val="238"/>
    </font>
    <font>
      <sz val="12"/>
      <color theme="1"/>
      <name val="Calibri"/>
      <family val="2"/>
      <charset val="238"/>
      <scheme val="minor"/>
    </font>
    <font>
      <b/>
      <sz val="9"/>
      <color theme="1"/>
      <name val="Arial CE"/>
      <charset val="238"/>
    </font>
    <font>
      <sz val="8"/>
      <color rgb="FF000000"/>
      <name val="Arial CE"/>
      <charset val="238"/>
    </font>
    <font>
      <sz val="11"/>
      <color rgb="FF000000"/>
      <name val="Arial CE"/>
      <charset val="238"/>
    </font>
    <font>
      <sz val="11"/>
      <color rgb="FF000000"/>
      <name val="Calibri"/>
      <family val="2"/>
      <charset val="238"/>
      <scheme val="minor"/>
    </font>
    <font>
      <sz val="8"/>
      <color rgb="FF0000FF"/>
      <name val="Arial CE"/>
      <charset val="238"/>
    </font>
    <font>
      <sz val="11"/>
      <color rgb="FF0000FF"/>
      <name val="Arial CE"/>
      <charset val="238"/>
    </font>
    <font>
      <sz val="11"/>
      <color rgb="FF0000FF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8"/>
      <color rgb="FFFF0000"/>
      <name val="Arial CE"/>
      <charset val="238"/>
    </font>
    <font>
      <b/>
      <sz val="8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AA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0" fontId="1" fillId="0" borderId="7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5" fillId="0" borderId="69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1" fillId="0" borderId="19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4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 applyAlignment="1">
      <alignment horizontal="center"/>
    </xf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8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10" fillId="0" borderId="0" xfId="0" applyFont="1"/>
    <xf numFmtId="0" fontId="9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1" xfId="0" applyFont="1" applyFill="1" applyBorder="1" applyAlignment="1">
      <alignment wrapText="1"/>
    </xf>
    <xf numFmtId="0" fontId="11" fillId="0" borderId="1" xfId="0" applyFont="1" applyFill="1" applyBorder="1"/>
    <xf numFmtId="166" fontId="1" fillId="0" borderId="0" xfId="0" applyNumberFormat="1" applyFont="1"/>
    <xf numFmtId="0" fontId="4" fillId="2" borderId="94" xfId="0" applyFont="1" applyFill="1" applyBorder="1" applyAlignment="1">
      <alignment horizontal="center"/>
    </xf>
    <xf numFmtId="49" fontId="5" fillId="0" borderId="94" xfId="0" applyNumberFormat="1" applyFont="1" applyBorder="1"/>
    <xf numFmtId="166" fontId="5" fillId="0" borderId="94" xfId="0" applyNumberFormat="1" applyFont="1" applyBorder="1"/>
    <xf numFmtId="166" fontId="5" fillId="0" borderId="0" xfId="0" applyNumberFormat="1" applyFont="1"/>
    <xf numFmtId="0" fontId="4" fillId="0" borderId="0" xfId="0" applyFont="1" applyAlignment="1">
      <alignment horizontal="left"/>
    </xf>
    <xf numFmtId="0" fontId="12" fillId="0" borderId="0" xfId="0" applyFont="1" applyAlignment="1">
      <alignment wrapText="1"/>
    </xf>
    <xf numFmtId="166" fontId="12" fillId="0" borderId="0" xfId="0" applyNumberFormat="1" applyFont="1" applyAlignment="1">
      <alignment wrapText="1"/>
    </xf>
    <xf numFmtId="164" fontId="12" fillId="0" borderId="0" xfId="0" applyNumberFormat="1" applyFont="1" applyAlignment="1">
      <alignment wrapText="1"/>
    </xf>
    <xf numFmtId="0" fontId="13" fillId="0" borderId="0" xfId="0" applyFont="1"/>
    <xf numFmtId="0" fontId="14" fillId="0" borderId="0" xfId="0" applyFont="1"/>
    <xf numFmtId="0" fontId="12" fillId="0" borderId="0" xfId="0" applyFont="1" applyAlignment="1">
      <alignment horizontal="center" wrapText="1"/>
    </xf>
    <xf numFmtId="49" fontId="12" fillId="0" borderId="0" xfId="0" applyNumberFormat="1" applyFont="1" applyAlignment="1">
      <alignment horizontal="left" wrapText="1"/>
    </xf>
    <xf numFmtId="0" fontId="12" fillId="0" borderId="0" xfId="0" applyFont="1"/>
    <xf numFmtId="166" fontId="12" fillId="0" borderId="0" xfId="0" applyNumberFormat="1" applyFont="1"/>
    <xf numFmtId="166" fontId="13" fillId="0" borderId="0" xfId="0" applyNumberFormat="1" applyFont="1"/>
    <xf numFmtId="0" fontId="15" fillId="0" borderId="0" xfId="0" applyFont="1" applyAlignment="1">
      <alignment wrapText="1"/>
    </xf>
    <xf numFmtId="166" fontId="15" fillId="0" borderId="0" xfId="0" applyNumberFormat="1" applyFont="1" applyAlignment="1">
      <alignment wrapText="1"/>
    </xf>
    <xf numFmtId="164" fontId="15" fillId="0" borderId="0" xfId="0" applyNumberFormat="1" applyFont="1" applyAlignment="1">
      <alignment wrapText="1"/>
    </xf>
    <xf numFmtId="0" fontId="16" fillId="0" borderId="0" xfId="0" applyFont="1"/>
    <xf numFmtId="0" fontId="17" fillId="0" borderId="0" xfId="0" applyFont="1"/>
    <xf numFmtId="0" fontId="15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left" wrapText="1"/>
    </xf>
    <xf numFmtId="0" fontId="15" fillId="0" borderId="0" xfId="0" applyFont="1"/>
    <xf numFmtId="166" fontId="15" fillId="0" borderId="0" xfId="0" applyNumberFormat="1" applyFont="1"/>
    <xf numFmtId="166" fontId="16" fillId="0" borderId="0" xfId="0" applyNumberFormat="1" applyFont="1"/>
    <xf numFmtId="166" fontId="4" fillId="0" borderId="0" xfId="0" applyNumberFormat="1" applyFont="1"/>
    <xf numFmtId="0" fontId="18" fillId="0" borderId="0" xfId="0" applyFont="1"/>
    <xf numFmtId="0" fontId="19" fillId="0" borderId="94" xfId="0" applyFont="1" applyBorder="1"/>
    <xf numFmtId="166" fontId="19" fillId="0" borderId="94" xfId="0" applyNumberFormat="1" applyFont="1" applyBorder="1"/>
    <xf numFmtId="164" fontId="19" fillId="0" borderId="94" xfId="0" applyNumberFormat="1" applyFont="1" applyBorder="1"/>
    <xf numFmtId="0" fontId="20" fillId="0" borderId="94" xfId="0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4" fillId="0" borderId="98" xfId="0" applyNumberFormat="1" applyFont="1" applyFill="1" applyBorder="1"/>
    <xf numFmtId="0" fontId="4" fillId="0" borderId="1" xfId="0" applyFont="1" applyFill="1" applyBorder="1" applyAlignment="1">
      <alignment wrapText="1"/>
    </xf>
    <xf numFmtId="0" fontId="6" fillId="0" borderId="29" xfId="0" applyFont="1" applyFill="1" applyBorder="1" applyAlignment="1">
      <alignment wrapText="1"/>
    </xf>
    <xf numFmtId="0" fontId="6" fillId="0" borderId="30" xfId="0" applyFont="1" applyFill="1" applyBorder="1" applyAlignment="1">
      <alignment wrapText="1"/>
    </xf>
    <xf numFmtId="0" fontId="6" fillId="0" borderId="31" xfId="0" applyFont="1" applyFill="1" applyBorder="1" applyAlignment="1">
      <alignment wrapText="1"/>
    </xf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 applyAlignment="1">
      <alignment wrapText="1"/>
    </xf>
    <xf numFmtId="0" fontId="7" fillId="0" borderId="30" xfId="0" applyFont="1" applyFill="1" applyBorder="1" applyAlignment="1">
      <alignment wrapText="1"/>
    </xf>
    <xf numFmtId="0" fontId="7" fillId="0" borderId="31" xfId="0" applyFont="1" applyFill="1" applyBorder="1" applyAlignment="1">
      <alignment wrapText="1"/>
    </xf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2756D-38DF-404D-8EB1-E6A0BAAB8B09}">
  <sheetPr>
    <pageSetUpPr fitToPage="1"/>
  </sheetPr>
  <dimension ref="A1:Z103"/>
  <sheetViews>
    <sheetView workbookViewId="0">
      <selection activeCell="A3" sqref="A3:E4"/>
    </sheetView>
  </sheetViews>
  <sheetFormatPr defaultColWidth="0" defaultRowHeight="15" x14ac:dyDescent="0.2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1</v>
      </c>
      <c r="G2" s="6"/>
    </row>
    <row r="3" spans="1:26" x14ac:dyDescent="0.25">
      <c r="A3" s="202" t="s">
        <v>231</v>
      </c>
      <c r="B3" s="202"/>
      <c r="C3" s="202"/>
      <c r="D3" s="202"/>
      <c r="E3" s="202"/>
      <c r="F3" s="7" t="s">
        <v>2</v>
      </c>
      <c r="G3" s="7" t="s">
        <v>3</v>
      </c>
    </row>
    <row r="4" spans="1:26" x14ac:dyDescent="0.25">
      <c r="A4" s="202"/>
      <c r="B4" s="202"/>
      <c r="C4" s="202"/>
      <c r="D4" s="202"/>
      <c r="E4" s="202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4</v>
      </c>
      <c r="B6" s="9" t="s">
        <v>5</v>
      </c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</row>
    <row r="7" spans="1:26" x14ac:dyDescent="0.25">
      <c r="A7" s="61" t="s">
        <v>11</v>
      </c>
      <c r="B7" s="67">
        <f>'SO 6037'!I99-Rekapitulácia!D7</f>
        <v>0</v>
      </c>
      <c r="C7" s="67">
        <f>'Kryci_list 6037'!J26</f>
        <v>0</v>
      </c>
      <c r="D7" s="67">
        <v>0</v>
      </c>
      <c r="E7" s="67">
        <f>'Kryci_list 6037'!J17</f>
        <v>0</v>
      </c>
      <c r="F7" s="67">
        <v>0</v>
      </c>
      <c r="G7" s="67">
        <f>B7+C7+D7+E7+F7</f>
        <v>0</v>
      </c>
      <c r="K7">
        <f>'SO 6037'!K99</f>
        <v>0</v>
      </c>
      <c r="Q7">
        <v>30.126000000000001</v>
      </c>
    </row>
    <row r="8" spans="1:26" x14ac:dyDescent="0.25">
      <c r="A8" s="195" t="s">
        <v>226</v>
      </c>
      <c r="B8" s="196">
        <f>SUM(B7:B7)</f>
        <v>0</v>
      </c>
      <c r="C8" s="196">
        <f>SUM(C7:C7)</f>
        <v>0</v>
      </c>
      <c r="D8" s="196">
        <f>SUM(D7:D7)</f>
        <v>0</v>
      </c>
      <c r="E8" s="196">
        <f>SUM(E7:E7)</f>
        <v>0</v>
      </c>
      <c r="F8" s="196">
        <f>SUM(F7:F7)</f>
        <v>0</v>
      </c>
      <c r="G8" s="196">
        <f>SUM(G7:G7)-SUM(Z7:Z7)</f>
        <v>0</v>
      </c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</row>
    <row r="9" spans="1:26" x14ac:dyDescent="0.25">
      <c r="A9" s="193" t="s">
        <v>227</v>
      </c>
      <c r="B9" s="194">
        <f>G8-SUM(Rekapitulácia!K7:'Rekapitulácia'!K7)*1</f>
        <v>0</v>
      </c>
      <c r="C9" s="194"/>
      <c r="D9" s="194"/>
      <c r="E9" s="194"/>
      <c r="F9" s="194"/>
      <c r="G9" s="194">
        <f>ROUND(((ROUND(B9,2)*20)/100),2)*1</f>
        <v>0</v>
      </c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</row>
    <row r="10" spans="1:26" x14ac:dyDescent="0.25">
      <c r="A10" s="5" t="s">
        <v>228</v>
      </c>
      <c r="B10" s="191">
        <f>(G8-B9)</f>
        <v>0</v>
      </c>
      <c r="C10" s="191"/>
      <c r="D10" s="191"/>
      <c r="E10" s="191"/>
      <c r="F10" s="191"/>
      <c r="G10" s="191">
        <f>ROUND(((ROUND(B10,2)*0)/100),2)</f>
        <v>0</v>
      </c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</row>
    <row r="11" spans="1:26" x14ac:dyDescent="0.25">
      <c r="A11" s="5" t="s">
        <v>229</v>
      </c>
      <c r="B11" s="191"/>
      <c r="C11" s="191"/>
      <c r="D11" s="191"/>
      <c r="E11" s="191"/>
      <c r="F11" s="191"/>
      <c r="G11" s="191">
        <f>SUM(G8:G10)</f>
        <v>0</v>
      </c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</row>
    <row r="12" spans="1:26" x14ac:dyDescent="0.25">
      <c r="A12" s="10"/>
      <c r="B12" s="192"/>
      <c r="C12" s="192"/>
      <c r="D12" s="192"/>
      <c r="E12" s="192"/>
      <c r="F12" s="192"/>
      <c r="G12" s="192"/>
    </row>
    <row r="13" spans="1:26" x14ac:dyDescent="0.25">
      <c r="A13" s="10"/>
      <c r="B13" s="192"/>
      <c r="C13" s="192"/>
      <c r="D13" s="192"/>
      <c r="E13" s="192"/>
      <c r="F13" s="192"/>
      <c r="G13" s="192"/>
    </row>
    <row r="14" spans="1:26" x14ac:dyDescent="0.25">
      <c r="A14" s="10"/>
      <c r="B14" s="192"/>
      <c r="C14" s="192"/>
      <c r="D14" s="192"/>
      <c r="E14" s="192"/>
      <c r="F14" s="192"/>
      <c r="G14" s="192"/>
    </row>
    <row r="15" spans="1:26" x14ac:dyDescent="0.25">
      <c r="A15" s="10"/>
      <c r="B15" s="192"/>
      <c r="C15" s="192"/>
      <c r="D15" s="192"/>
      <c r="E15" s="192"/>
      <c r="F15" s="192"/>
      <c r="G15" s="192"/>
    </row>
    <row r="16" spans="1:26" x14ac:dyDescent="0.25">
      <c r="A16" s="10"/>
      <c r="B16" s="192"/>
      <c r="C16" s="192"/>
      <c r="D16" s="192"/>
      <c r="E16" s="192"/>
      <c r="F16" s="192"/>
      <c r="G16" s="192"/>
    </row>
    <row r="17" spans="1:7" x14ac:dyDescent="0.25">
      <c r="A17" s="10"/>
      <c r="B17" s="192"/>
      <c r="C17" s="192"/>
      <c r="D17" s="192"/>
      <c r="E17" s="192"/>
      <c r="F17" s="192"/>
      <c r="G17" s="192"/>
    </row>
    <row r="18" spans="1:7" x14ac:dyDescent="0.25">
      <c r="A18" s="10"/>
      <c r="B18" s="192"/>
      <c r="C18" s="192"/>
      <c r="D18" s="192"/>
      <c r="E18" s="192"/>
      <c r="F18" s="192"/>
      <c r="G18" s="192"/>
    </row>
    <row r="19" spans="1:7" x14ac:dyDescent="0.25">
      <c r="A19" s="10"/>
      <c r="B19" s="192"/>
      <c r="C19" s="192"/>
      <c r="D19" s="192"/>
      <c r="E19" s="192"/>
      <c r="F19" s="192"/>
      <c r="G19" s="192"/>
    </row>
    <row r="20" spans="1:7" x14ac:dyDescent="0.25">
      <c r="A20" s="10"/>
      <c r="B20" s="192"/>
      <c r="C20" s="192"/>
      <c r="D20" s="192"/>
      <c r="E20" s="192"/>
      <c r="F20" s="192"/>
      <c r="G20" s="192"/>
    </row>
    <row r="21" spans="1:7" x14ac:dyDescent="0.25">
      <c r="A21" s="10"/>
      <c r="B21" s="192"/>
      <c r="C21" s="192"/>
      <c r="D21" s="192"/>
      <c r="E21" s="192"/>
      <c r="F21" s="192"/>
      <c r="G21" s="192"/>
    </row>
    <row r="22" spans="1:7" x14ac:dyDescent="0.25">
      <c r="A22" s="10"/>
      <c r="B22" s="192"/>
      <c r="C22" s="192"/>
      <c r="D22" s="192"/>
      <c r="E22" s="192"/>
      <c r="F22" s="192"/>
      <c r="G22" s="192"/>
    </row>
    <row r="23" spans="1:7" x14ac:dyDescent="0.25">
      <c r="A23" s="10"/>
      <c r="B23" s="192"/>
      <c r="C23" s="192"/>
      <c r="D23" s="192"/>
      <c r="E23" s="192"/>
      <c r="F23" s="192"/>
      <c r="G23" s="192"/>
    </row>
    <row r="24" spans="1:7" x14ac:dyDescent="0.25">
      <c r="A24" s="10"/>
      <c r="B24" s="192"/>
      <c r="C24" s="192"/>
      <c r="D24" s="192"/>
      <c r="E24" s="192"/>
      <c r="F24" s="192"/>
      <c r="G24" s="192"/>
    </row>
    <row r="25" spans="1:7" x14ac:dyDescent="0.25">
      <c r="A25" s="10"/>
      <c r="B25" s="192"/>
      <c r="C25" s="192"/>
      <c r="D25" s="192"/>
      <c r="E25" s="192"/>
      <c r="F25" s="192"/>
      <c r="G25" s="192"/>
    </row>
    <row r="26" spans="1:7" x14ac:dyDescent="0.25">
      <c r="A26" s="10"/>
      <c r="B26" s="192"/>
      <c r="C26" s="192"/>
      <c r="D26" s="192"/>
      <c r="E26" s="192"/>
      <c r="F26" s="192"/>
      <c r="G26" s="192"/>
    </row>
    <row r="27" spans="1:7" x14ac:dyDescent="0.25">
      <c r="A27" s="10"/>
      <c r="B27" s="192"/>
      <c r="C27" s="192"/>
      <c r="D27" s="192"/>
      <c r="E27" s="192"/>
      <c r="F27" s="192"/>
      <c r="G27" s="192"/>
    </row>
    <row r="28" spans="1:7" x14ac:dyDescent="0.25">
      <c r="A28" s="10"/>
      <c r="B28" s="192"/>
      <c r="C28" s="192"/>
      <c r="D28" s="192"/>
      <c r="E28" s="192"/>
      <c r="F28" s="192"/>
      <c r="G28" s="192"/>
    </row>
    <row r="29" spans="1:7" x14ac:dyDescent="0.25">
      <c r="A29" s="10"/>
      <c r="B29" s="192"/>
      <c r="C29" s="192"/>
      <c r="D29" s="192"/>
      <c r="E29" s="192"/>
      <c r="F29" s="192"/>
      <c r="G29" s="192"/>
    </row>
    <row r="30" spans="1:7" x14ac:dyDescent="0.25">
      <c r="A30" s="10"/>
      <c r="B30" s="192"/>
      <c r="C30" s="192"/>
      <c r="D30" s="192"/>
      <c r="E30" s="192"/>
      <c r="F30" s="192"/>
      <c r="G30" s="192"/>
    </row>
    <row r="31" spans="1:7" x14ac:dyDescent="0.25">
      <c r="A31" s="10"/>
      <c r="B31" s="192"/>
      <c r="C31" s="192"/>
      <c r="D31" s="192"/>
      <c r="E31" s="192"/>
      <c r="F31" s="192"/>
      <c r="G31" s="192"/>
    </row>
    <row r="32" spans="1:7" x14ac:dyDescent="0.25">
      <c r="A32" s="10"/>
      <c r="B32" s="192"/>
      <c r="C32" s="192"/>
      <c r="D32" s="192"/>
      <c r="E32" s="192"/>
      <c r="F32" s="192"/>
      <c r="G32" s="192"/>
    </row>
    <row r="33" spans="1:7" x14ac:dyDescent="0.25">
      <c r="A33" s="10"/>
      <c r="B33" s="192"/>
      <c r="C33" s="192"/>
      <c r="D33" s="192"/>
      <c r="E33" s="192"/>
      <c r="F33" s="192"/>
      <c r="G33" s="192"/>
    </row>
    <row r="34" spans="1:7" x14ac:dyDescent="0.25">
      <c r="A34" s="1"/>
      <c r="B34" s="141"/>
      <c r="C34" s="141"/>
      <c r="D34" s="141"/>
      <c r="E34" s="141"/>
      <c r="F34" s="141"/>
      <c r="G34" s="141"/>
    </row>
    <row r="35" spans="1:7" x14ac:dyDescent="0.25">
      <c r="A35" s="1"/>
      <c r="B35" s="141"/>
      <c r="C35" s="141"/>
      <c r="D35" s="141"/>
      <c r="E35" s="141"/>
      <c r="F35" s="141"/>
      <c r="G35" s="141"/>
    </row>
    <row r="36" spans="1:7" x14ac:dyDescent="0.25">
      <c r="A36" s="1"/>
      <c r="B36" s="141"/>
      <c r="C36" s="141"/>
      <c r="D36" s="141"/>
      <c r="E36" s="141"/>
      <c r="F36" s="141"/>
      <c r="G36" s="141"/>
    </row>
    <row r="37" spans="1:7" x14ac:dyDescent="0.25">
      <c r="A37" s="1"/>
      <c r="B37" s="141"/>
      <c r="C37" s="141"/>
      <c r="D37" s="141"/>
      <c r="E37" s="141"/>
      <c r="F37" s="141"/>
      <c r="G37" s="141"/>
    </row>
    <row r="38" spans="1:7" x14ac:dyDescent="0.25">
      <c r="A38" s="1"/>
      <c r="B38" s="141"/>
      <c r="C38" s="141"/>
      <c r="D38" s="141"/>
      <c r="E38" s="141"/>
      <c r="F38" s="141"/>
      <c r="G38" s="141"/>
    </row>
    <row r="39" spans="1:7" x14ac:dyDescent="0.25">
      <c r="A39" s="1"/>
      <c r="B39" s="141"/>
      <c r="C39" s="141"/>
      <c r="D39" s="141"/>
      <c r="E39" s="141"/>
      <c r="F39" s="141"/>
      <c r="G39" s="141"/>
    </row>
    <row r="40" spans="1:7" x14ac:dyDescent="0.25">
      <c r="A40" s="1"/>
      <c r="B40" s="141"/>
      <c r="C40" s="141"/>
      <c r="D40" s="141"/>
      <c r="E40" s="141"/>
      <c r="F40" s="141"/>
      <c r="G40" s="141"/>
    </row>
    <row r="41" spans="1:7" x14ac:dyDescent="0.25">
      <c r="A41" s="1"/>
      <c r="B41" s="141"/>
      <c r="C41" s="141"/>
      <c r="D41" s="141"/>
      <c r="E41" s="141"/>
      <c r="F41" s="141"/>
      <c r="G41" s="141"/>
    </row>
    <row r="42" spans="1:7" x14ac:dyDescent="0.25">
      <c r="A42" s="1"/>
      <c r="B42" s="141"/>
      <c r="C42" s="141"/>
      <c r="D42" s="141"/>
      <c r="E42" s="141"/>
      <c r="F42" s="141"/>
      <c r="G42" s="141"/>
    </row>
    <row r="43" spans="1:7" x14ac:dyDescent="0.25">
      <c r="A43" s="1"/>
      <c r="B43" s="141"/>
      <c r="C43" s="141"/>
      <c r="D43" s="141"/>
      <c r="E43" s="141"/>
      <c r="F43" s="141"/>
      <c r="G43" s="141"/>
    </row>
    <row r="44" spans="1:7" x14ac:dyDescent="0.25">
      <c r="A44" s="1"/>
      <c r="B44" s="141"/>
      <c r="C44" s="141"/>
      <c r="D44" s="141"/>
      <c r="E44" s="141"/>
      <c r="F44" s="141"/>
      <c r="G44" s="141"/>
    </row>
    <row r="45" spans="1:7" x14ac:dyDescent="0.25">
      <c r="A45" s="1"/>
      <c r="B45" s="141"/>
      <c r="C45" s="141"/>
      <c r="D45" s="141"/>
      <c r="E45" s="141"/>
      <c r="F45" s="141"/>
      <c r="G45" s="141"/>
    </row>
    <row r="46" spans="1:7" x14ac:dyDescent="0.25">
      <c r="A46" s="1"/>
      <c r="B46" s="141"/>
      <c r="C46" s="141"/>
      <c r="D46" s="141"/>
      <c r="E46" s="141"/>
      <c r="F46" s="141"/>
      <c r="G46" s="141"/>
    </row>
    <row r="47" spans="1:7" x14ac:dyDescent="0.25">
      <c r="A47" s="1"/>
      <c r="B47" s="141"/>
      <c r="C47" s="141"/>
      <c r="D47" s="141"/>
      <c r="E47" s="141"/>
      <c r="F47" s="141"/>
      <c r="G47" s="141"/>
    </row>
    <row r="48" spans="1:7" x14ac:dyDescent="0.25">
      <c r="A48" s="1"/>
      <c r="B48" s="141"/>
      <c r="C48" s="141"/>
      <c r="D48" s="141"/>
      <c r="E48" s="141"/>
      <c r="F48" s="141"/>
      <c r="G48" s="141"/>
    </row>
    <row r="49" spans="1:7" x14ac:dyDescent="0.25">
      <c r="A49" s="1"/>
      <c r="B49" s="141"/>
      <c r="C49" s="141"/>
      <c r="D49" s="141"/>
      <c r="E49" s="141"/>
      <c r="F49" s="141"/>
      <c r="G49" s="141"/>
    </row>
    <row r="50" spans="1:7" x14ac:dyDescent="0.25">
      <c r="A50" s="1"/>
      <c r="B50" s="141"/>
      <c r="C50" s="141"/>
      <c r="D50" s="141"/>
      <c r="E50" s="141"/>
      <c r="F50" s="141"/>
      <c r="G50" s="141"/>
    </row>
    <row r="51" spans="1:7" x14ac:dyDescent="0.25">
      <c r="B51" s="190"/>
      <c r="C51" s="190"/>
      <c r="D51" s="190"/>
      <c r="E51" s="190"/>
      <c r="F51" s="190"/>
      <c r="G51" s="190"/>
    </row>
    <row r="52" spans="1:7" x14ac:dyDescent="0.25">
      <c r="B52" s="190"/>
      <c r="C52" s="190"/>
      <c r="D52" s="190"/>
      <c r="E52" s="190"/>
      <c r="F52" s="190"/>
      <c r="G52" s="190"/>
    </row>
    <row r="53" spans="1:7" x14ac:dyDescent="0.25">
      <c r="B53" s="190"/>
      <c r="C53" s="190"/>
      <c r="D53" s="190"/>
      <c r="E53" s="190"/>
      <c r="F53" s="190"/>
      <c r="G53" s="190"/>
    </row>
    <row r="54" spans="1:7" x14ac:dyDescent="0.25">
      <c r="B54" s="190"/>
      <c r="C54" s="190"/>
      <c r="D54" s="190"/>
      <c r="E54" s="190"/>
      <c r="F54" s="190"/>
      <c r="G54" s="190"/>
    </row>
    <row r="55" spans="1:7" x14ac:dyDescent="0.25">
      <c r="B55" s="190"/>
      <c r="C55" s="190"/>
      <c r="D55" s="190"/>
      <c r="E55" s="190"/>
      <c r="F55" s="190"/>
      <c r="G55" s="190"/>
    </row>
    <row r="56" spans="1:7" x14ac:dyDescent="0.25">
      <c r="B56" s="190"/>
      <c r="C56" s="190"/>
      <c r="D56" s="190"/>
      <c r="E56" s="190"/>
      <c r="F56" s="190"/>
      <c r="G56" s="190"/>
    </row>
    <row r="57" spans="1:7" x14ac:dyDescent="0.25">
      <c r="B57" s="190"/>
      <c r="C57" s="190"/>
      <c r="D57" s="190"/>
      <c r="E57" s="190"/>
      <c r="F57" s="190"/>
      <c r="G57" s="190"/>
    </row>
    <row r="58" spans="1:7" x14ac:dyDescent="0.25">
      <c r="B58" s="190"/>
      <c r="C58" s="190"/>
      <c r="D58" s="190"/>
      <c r="E58" s="190"/>
      <c r="F58" s="190"/>
      <c r="G58" s="190"/>
    </row>
    <row r="59" spans="1:7" x14ac:dyDescent="0.25">
      <c r="B59" s="190"/>
      <c r="C59" s="190"/>
      <c r="D59" s="190"/>
      <c r="E59" s="190"/>
      <c r="F59" s="190"/>
      <c r="G59" s="190"/>
    </row>
    <row r="60" spans="1:7" x14ac:dyDescent="0.25">
      <c r="B60" s="190"/>
      <c r="C60" s="190"/>
      <c r="D60" s="190"/>
      <c r="E60" s="190"/>
      <c r="F60" s="190"/>
      <c r="G60" s="190"/>
    </row>
    <row r="61" spans="1:7" x14ac:dyDescent="0.25">
      <c r="B61" s="190"/>
      <c r="C61" s="190"/>
      <c r="D61" s="190"/>
      <c r="E61" s="190"/>
      <c r="F61" s="190"/>
      <c r="G61" s="190"/>
    </row>
    <row r="62" spans="1:7" x14ac:dyDescent="0.25">
      <c r="B62" s="190"/>
      <c r="C62" s="190"/>
      <c r="D62" s="190"/>
      <c r="E62" s="190"/>
      <c r="F62" s="190"/>
      <c r="G62" s="190"/>
    </row>
    <row r="63" spans="1:7" x14ac:dyDescent="0.25">
      <c r="B63" s="190"/>
      <c r="C63" s="190"/>
      <c r="D63" s="190"/>
      <c r="E63" s="190"/>
      <c r="F63" s="190"/>
      <c r="G63" s="190"/>
    </row>
    <row r="64" spans="1:7" x14ac:dyDescent="0.25">
      <c r="B64" s="190"/>
      <c r="C64" s="190"/>
      <c r="D64" s="190"/>
      <c r="E64" s="190"/>
      <c r="F64" s="190"/>
      <c r="G64" s="190"/>
    </row>
    <row r="65" spans="2:7" x14ac:dyDescent="0.25">
      <c r="B65" s="190"/>
      <c r="C65" s="190"/>
      <c r="D65" s="190"/>
      <c r="E65" s="190"/>
      <c r="F65" s="190"/>
      <c r="G65" s="190"/>
    </row>
    <row r="66" spans="2:7" x14ac:dyDescent="0.25">
      <c r="B66" s="190"/>
      <c r="C66" s="190"/>
      <c r="D66" s="190"/>
      <c r="E66" s="190"/>
      <c r="F66" s="190"/>
      <c r="G66" s="190"/>
    </row>
    <row r="67" spans="2:7" x14ac:dyDescent="0.25">
      <c r="B67" s="190"/>
      <c r="C67" s="190"/>
      <c r="D67" s="190"/>
      <c r="E67" s="190"/>
      <c r="F67" s="190"/>
      <c r="G67" s="190"/>
    </row>
    <row r="68" spans="2:7" x14ac:dyDescent="0.25">
      <c r="B68" s="190"/>
      <c r="C68" s="190"/>
      <c r="D68" s="190"/>
      <c r="E68" s="190"/>
      <c r="F68" s="190"/>
      <c r="G68" s="190"/>
    </row>
    <row r="69" spans="2:7" x14ac:dyDescent="0.25">
      <c r="B69" s="190"/>
      <c r="C69" s="190"/>
      <c r="D69" s="190"/>
      <c r="E69" s="190"/>
      <c r="F69" s="190"/>
      <c r="G69" s="190"/>
    </row>
    <row r="70" spans="2:7" x14ac:dyDescent="0.25">
      <c r="B70" s="190"/>
      <c r="C70" s="190"/>
      <c r="D70" s="190"/>
      <c r="E70" s="190"/>
      <c r="F70" s="190"/>
      <c r="G70" s="190"/>
    </row>
    <row r="71" spans="2:7" x14ac:dyDescent="0.25">
      <c r="B71" s="190"/>
      <c r="C71" s="190"/>
      <c r="D71" s="190"/>
      <c r="E71" s="190"/>
      <c r="F71" s="190"/>
      <c r="G71" s="190"/>
    </row>
    <row r="72" spans="2:7" x14ac:dyDescent="0.25">
      <c r="B72" s="190"/>
      <c r="C72" s="190"/>
      <c r="D72" s="190"/>
      <c r="E72" s="190"/>
      <c r="F72" s="190"/>
      <c r="G72" s="190"/>
    </row>
    <row r="73" spans="2:7" x14ac:dyDescent="0.25">
      <c r="B73" s="190"/>
      <c r="C73" s="190"/>
      <c r="D73" s="190"/>
      <c r="E73" s="190"/>
      <c r="F73" s="190"/>
      <c r="G73" s="190"/>
    </row>
    <row r="74" spans="2:7" x14ac:dyDescent="0.25">
      <c r="B74" s="190"/>
      <c r="C74" s="190"/>
      <c r="D74" s="190"/>
      <c r="E74" s="190"/>
      <c r="F74" s="190"/>
      <c r="G74" s="190"/>
    </row>
    <row r="75" spans="2:7" x14ac:dyDescent="0.25">
      <c r="B75" s="190"/>
      <c r="C75" s="190"/>
      <c r="D75" s="190"/>
      <c r="E75" s="190"/>
      <c r="F75" s="190"/>
      <c r="G75" s="190"/>
    </row>
    <row r="76" spans="2:7" x14ac:dyDescent="0.25">
      <c r="B76" s="190"/>
      <c r="C76" s="190"/>
      <c r="D76" s="190"/>
      <c r="E76" s="190"/>
      <c r="F76" s="190"/>
      <c r="G76" s="190"/>
    </row>
    <row r="77" spans="2:7" x14ac:dyDescent="0.25">
      <c r="B77" s="190"/>
      <c r="C77" s="190"/>
      <c r="D77" s="190"/>
      <c r="E77" s="190"/>
      <c r="F77" s="190"/>
      <c r="G77" s="190"/>
    </row>
    <row r="78" spans="2:7" x14ac:dyDescent="0.25">
      <c r="B78" s="190"/>
      <c r="C78" s="190"/>
      <c r="D78" s="190"/>
      <c r="E78" s="190"/>
      <c r="F78" s="190"/>
      <c r="G78" s="190"/>
    </row>
    <row r="79" spans="2:7" x14ac:dyDescent="0.25">
      <c r="B79" s="190"/>
      <c r="C79" s="190"/>
      <c r="D79" s="190"/>
      <c r="E79" s="190"/>
      <c r="F79" s="190"/>
      <c r="G79" s="190"/>
    </row>
    <row r="80" spans="2:7" x14ac:dyDescent="0.25">
      <c r="B80" s="190"/>
      <c r="C80" s="190"/>
      <c r="D80" s="190"/>
      <c r="E80" s="190"/>
      <c r="F80" s="190"/>
      <c r="G80" s="190"/>
    </row>
    <row r="81" spans="2:7" x14ac:dyDescent="0.25">
      <c r="B81" s="190"/>
      <c r="C81" s="190"/>
      <c r="D81" s="190"/>
      <c r="E81" s="190"/>
      <c r="F81" s="190"/>
      <c r="G81" s="190"/>
    </row>
    <row r="82" spans="2:7" x14ac:dyDescent="0.25">
      <c r="B82" s="190"/>
      <c r="C82" s="190"/>
      <c r="D82" s="190"/>
      <c r="E82" s="190"/>
      <c r="F82" s="190"/>
      <c r="G82" s="190"/>
    </row>
    <row r="83" spans="2:7" x14ac:dyDescent="0.25">
      <c r="B83" s="190"/>
      <c r="C83" s="190"/>
      <c r="D83" s="190"/>
      <c r="E83" s="190"/>
      <c r="F83" s="190"/>
      <c r="G83" s="190"/>
    </row>
    <row r="84" spans="2:7" x14ac:dyDescent="0.25">
      <c r="B84" s="190"/>
      <c r="C84" s="190"/>
      <c r="D84" s="190"/>
      <c r="E84" s="190"/>
      <c r="F84" s="190"/>
      <c r="G84" s="190"/>
    </row>
    <row r="85" spans="2:7" x14ac:dyDescent="0.25">
      <c r="B85" s="190"/>
      <c r="C85" s="190"/>
      <c r="D85" s="190"/>
      <c r="E85" s="190"/>
      <c r="F85" s="190"/>
      <c r="G85" s="190"/>
    </row>
    <row r="86" spans="2:7" x14ac:dyDescent="0.25">
      <c r="B86" s="190"/>
      <c r="C86" s="190"/>
      <c r="D86" s="190"/>
      <c r="E86" s="190"/>
      <c r="F86" s="190"/>
      <c r="G86" s="190"/>
    </row>
    <row r="87" spans="2:7" x14ac:dyDescent="0.25">
      <c r="B87" s="190"/>
      <c r="C87" s="190"/>
      <c r="D87" s="190"/>
      <c r="E87" s="190"/>
      <c r="F87" s="190"/>
      <c r="G87" s="190"/>
    </row>
    <row r="88" spans="2:7" x14ac:dyDescent="0.25">
      <c r="B88" s="190"/>
      <c r="C88" s="190"/>
      <c r="D88" s="190"/>
      <c r="E88" s="190"/>
      <c r="F88" s="190"/>
      <c r="G88" s="190"/>
    </row>
    <row r="89" spans="2:7" x14ac:dyDescent="0.25">
      <c r="B89" s="190"/>
      <c r="C89" s="190"/>
      <c r="D89" s="190"/>
      <c r="E89" s="190"/>
      <c r="F89" s="190"/>
      <c r="G89" s="190"/>
    </row>
    <row r="90" spans="2:7" x14ac:dyDescent="0.25">
      <c r="B90" s="190"/>
      <c r="C90" s="190"/>
      <c r="D90" s="190"/>
      <c r="E90" s="190"/>
      <c r="F90" s="190"/>
      <c r="G90" s="190"/>
    </row>
    <row r="91" spans="2:7" x14ac:dyDescent="0.25">
      <c r="B91" s="190"/>
      <c r="C91" s="190"/>
      <c r="D91" s="190"/>
      <c r="E91" s="190"/>
      <c r="F91" s="190"/>
      <c r="G91" s="190"/>
    </row>
    <row r="92" spans="2:7" x14ac:dyDescent="0.25">
      <c r="B92" s="190"/>
      <c r="C92" s="190"/>
      <c r="D92" s="190"/>
      <c r="E92" s="190"/>
      <c r="F92" s="190"/>
      <c r="G92" s="190"/>
    </row>
    <row r="93" spans="2:7" x14ac:dyDescent="0.25">
      <c r="B93" s="190"/>
      <c r="C93" s="190"/>
      <c r="D93" s="190"/>
      <c r="E93" s="190"/>
      <c r="F93" s="190"/>
      <c r="G93" s="190"/>
    </row>
    <row r="94" spans="2:7" x14ac:dyDescent="0.25">
      <c r="B94" s="190"/>
      <c r="C94" s="190"/>
      <c r="D94" s="190"/>
      <c r="E94" s="190"/>
      <c r="F94" s="190"/>
      <c r="G94" s="190"/>
    </row>
    <row r="95" spans="2:7" x14ac:dyDescent="0.25">
      <c r="B95" s="190"/>
      <c r="C95" s="190"/>
      <c r="D95" s="190"/>
      <c r="E95" s="190"/>
      <c r="F95" s="190"/>
      <c r="G95" s="190"/>
    </row>
    <row r="96" spans="2:7" x14ac:dyDescent="0.25">
      <c r="B96" s="190"/>
      <c r="C96" s="190"/>
      <c r="D96" s="190"/>
      <c r="E96" s="190"/>
      <c r="F96" s="190"/>
      <c r="G96" s="190"/>
    </row>
    <row r="97" spans="2:7" x14ac:dyDescent="0.25">
      <c r="B97" s="190"/>
      <c r="C97" s="190"/>
      <c r="D97" s="190"/>
      <c r="E97" s="190"/>
      <c r="F97" s="190"/>
      <c r="G97" s="190"/>
    </row>
    <row r="98" spans="2:7" x14ac:dyDescent="0.25">
      <c r="B98" s="190"/>
      <c r="C98" s="190"/>
      <c r="D98" s="190"/>
      <c r="E98" s="190"/>
      <c r="F98" s="190"/>
      <c r="G98" s="190"/>
    </row>
    <row r="99" spans="2:7" x14ac:dyDescent="0.25">
      <c r="B99" s="190"/>
      <c r="C99" s="190"/>
      <c r="D99" s="190"/>
      <c r="E99" s="190"/>
      <c r="F99" s="190"/>
      <c r="G99" s="190"/>
    </row>
    <row r="100" spans="2:7" x14ac:dyDescent="0.25">
      <c r="B100" s="190"/>
      <c r="C100" s="190"/>
      <c r="D100" s="190"/>
      <c r="E100" s="190"/>
      <c r="F100" s="190"/>
      <c r="G100" s="190"/>
    </row>
    <row r="101" spans="2:7" x14ac:dyDescent="0.25">
      <c r="B101" s="190"/>
      <c r="C101" s="190"/>
      <c r="D101" s="190"/>
      <c r="E101" s="190"/>
      <c r="F101" s="190"/>
      <c r="G101" s="190"/>
    </row>
    <row r="102" spans="2:7" x14ac:dyDescent="0.25">
      <c r="B102" s="190"/>
      <c r="C102" s="190"/>
      <c r="D102" s="190"/>
      <c r="E102" s="190"/>
      <c r="F102" s="190"/>
      <c r="G102" s="190"/>
    </row>
    <row r="103" spans="2:7" x14ac:dyDescent="0.25">
      <c r="B103" s="190"/>
      <c r="C103" s="190"/>
      <c r="D103" s="190"/>
      <c r="E103" s="190"/>
      <c r="F103" s="190"/>
      <c r="G103" s="190"/>
    </row>
  </sheetData>
  <mergeCells count="1">
    <mergeCell ref="A3:E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F91D5-260A-4C17-9A1D-C4B26E8EDF93}">
  <dimension ref="A1:AA41"/>
  <sheetViews>
    <sheetView workbookViewId="0">
      <selection activeCell="J5" sqref="J5"/>
    </sheetView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3"/>
      <c r="C1" s="13"/>
      <c r="D1" s="13"/>
      <c r="E1" s="13"/>
      <c r="F1" s="14" t="s">
        <v>230</v>
      </c>
      <c r="G1" s="13"/>
      <c r="H1" s="13"/>
      <c r="I1" s="13"/>
      <c r="J1" s="13"/>
      <c r="W1">
        <v>30.126000000000001</v>
      </c>
    </row>
    <row r="2" spans="1:23" ht="30" customHeight="1" thickTop="1" x14ac:dyDescent="0.25">
      <c r="A2" s="12"/>
      <c r="B2" s="203" t="s">
        <v>231</v>
      </c>
      <c r="C2" s="204"/>
      <c r="D2" s="204"/>
      <c r="E2" s="204"/>
      <c r="F2" s="204"/>
      <c r="G2" s="204"/>
      <c r="H2" s="204"/>
      <c r="I2" s="204"/>
      <c r="J2" s="205"/>
    </row>
    <row r="3" spans="1:23" ht="18" customHeight="1" x14ac:dyDescent="0.25">
      <c r="A3" s="12"/>
      <c r="B3" s="22"/>
      <c r="C3" s="19"/>
      <c r="D3" s="16"/>
      <c r="E3" s="16"/>
      <c r="F3" s="16"/>
      <c r="G3" s="16"/>
      <c r="H3" s="16"/>
      <c r="I3" s="36" t="s">
        <v>13</v>
      </c>
      <c r="J3" s="29"/>
    </row>
    <row r="4" spans="1:23" ht="18" customHeight="1" x14ac:dyDescent="0.25">
      <c r="A4" s="12"/>
      <c r="B4" s="22"/>
      <c r="C4" s="19"/>
      <c r="D4" s="16"/>
      <c r="E4" s="16"/>
      <c r="F4" s="16"/>
      <c r="G4" s="16"/>
      <c r="H4" s="16"/>
      <c r="I4" s="36" t="s">
        <v>15</v>
      </c>
      <c r="J4" s="29"/>
    </row>
    <row r="5" spans="1:23" ht="18" customHeight="1" thickBot="1" x14ac:dyDescent="0.3">
      <c r="A5" s="12"/>
      <c r="B5" s="37" t="s">
        <v>16</v>
      </c>
      <c r="C5" s="19"/>
      <c r="D5" s="16"/>
      <c r="E5" s="16"/>
      <c r="F5" s="38" t="s">
        <v>17</v>
      </c>
      <c r="G5" s="16"/>
      <c r="H5" s="16"/>
      <c r="I5" s="36" t="s">
        <v>18</v>
      </c>
      <c r="J5" s="39" t="s">
        <v>19</v>
      </c>
    </row>
    <row r="6" spans="1:23" ht="20.100000000000001" customHeight="1" thickTop="1" x14ac:dyDescent="0.25">
      <c r="A6" s="12"/>
      <c r="B6" s="206" t="s">
        <v>20</v>
      </c>
      <c r="C6" s="207"/>
      <c r="D6" s="207"/>
      <c r="E6" s="207"/>
      <c r="F6" s="207"/>
      <c r="G6" s="207"/>
      <c r="H6" s="207"/>
      <c r="I6" s="207"/>
      <c r="J6" s="208"/>
    </row>
    <row r="7" spans="1:23" ht="18" customHeight="1" x14ac:dyDescent="0.25">
      <c r="A7" s="12"/>
      <c r="B7" s="48" t="s">
        <v>23</v>
      </c>
      <c r="C7" s="41"/>
      <c r="D7" s="17"/>
      <c r="E7" s="17"/>
      <c r="F7" s="17"/>
      <c r="G7" s="49" t="s">
        <v>24</v>
      </c>
      <c r="H7" s="17"/>
      <c r="I7" s="27"/>
      <c r="J7" s="42"/>
    </row>
    <row r="8" spans="1:23" ht="20.100000000000001" customHeight="1" x14ac:dyDescent="0.25">
      <c r="A8" s="12"/>
      <c r="B8" s="209" t="s">
        <v>21</v>
      </c>
      <c r="C8" s="210"/>
      <c r="D8" s="210"/>
      <c r="E8" s="210"/>
      <c r="F8" s="210"/>
      <c r="G8" s="210"/>
      <c r="H8" s="210"/>
      <c r="I8" s="210"/>
      <c r="J8" s="211"/>
    </row>
    <row r="9" spans="1:23" ht="18" customHeight="1" x14ac:dyDescent="0.25">
      <c r="A9" s="12"/>
      <c r="B9" s="37" t="s">
        <v>23</v>
      </c>
      <c r="C9" s="19"/>
      <c r="D9" s="16"/>
      <c r="E9" s="16"/>
      <c r="F9" s="16"/>
      <c r="G9" s="38" t="s">
        <v>24</v>
      </c>
      <c r="H9" s="16"/>
      <c r="I9" s="26"/>
      <c r="J9" s="29"/>
    </row>
    <row r="10" spans="1:23" ht="20.100000000000001" customHeight="1" x14ac:dyDescent="0.25">
      <c r="A10" s="12"/>
      <c r="B10" s="209" t="s">
        <v>22</v>
      </c>
      <c r="C10" s="210"/>
      <c r="D10" s="210"/>
      <c r="E10" s="210"/>
      <c r="F10" s="210"/>
      <c r="G10" s="210"/>
      <c r="H10" s="210"/>
      <c r="I10" s="210"/>
      <c r="J10" s="211"/>
    </row>
    <row r="11" spans="1:23" ht="18" customHeight="1" thickBot="1" x14ac:dyDescent="0.3">
      <c r="A11" s="12"/>
      <c r="B11" s="37" t="s">
        <v>23</v>
      </c>
      <c r="C11" s="19"/>
      <c r="D11" s="16"/>
      <c r="E11" s="16"/>
      <c r="F11" s="16"/>
      <c r="G11" s="38" t="s">
        <v>24</v>
      </c>
      <c r="H11" s="16"/>
      <c r="I11" s="26"/>
      <c r="J11" s="29"/>
    </row>
    <row r="12" spans="1:23" ht="18" customHeight="1" thickTop="1" x14ac:dyDescent="0.25">
      <c r="A12" s="12"/>
      <c r="B12" s="43"/>
      <c r="C12" s="44"/>
      <c r="D12" s="45"/>
      <c r="E12" s="45"/>
      <c r="F12" s="45"/>
      <c r="G12" s="45"/>
      <c r="H12" s="45"/>
      <c r="I12" s="46"/>
      <c r="J12" s="47"/>
    </row>
    <row r="13" spans="1:23" ht="18" customHeight="1" x14ac:dyDescent="0.25">
      <c r="A13" s="12"/>
      <c r="B13" s="40"/>
      <c r="C13" s="41"/>
      <c r="D13" s="17"/>
      <c r="E13" s="17"/>
      <c r="F13" s="17"/>
      <c r="G13" s="17"/>
      <c r="H13" s="17"/>
      <c r="I13" s="27"/>
      <c r="J13" s="42"/>
    </row>
    <row r="14" spans="1:23" ht="18" customHeight="1" thickBot="1" x14ac:dyDescent="0.3">
      <c r="A14" s="12"/>
      <c r="B14" s="22"/>
      <c r="C14" s="19"/>
      <c r="D14" s="16"/>
      <c r="E14" s="16"/>
      <c r="F14" s="16"/>
      <c r="G14" s="16"/>
      <c r="H14" s="16"/>
      <c r="I14" s="26"/>
      <c r="J14" s="29"/>
    </row>
    <row r="15" spans="1:23" ht="18" customHeight="1" thickTop="1" x14ac:dyDescent="0.25">
      <c r="A15" s="12"/>
      <c r="B15" s="82" t="s">
        <v>25</v>
      </c>
      <c r="C15" s="83" t="s">
        <v>5</v>
      </c>
      <c r="D15" s="83" t="s">
        <v>53</v>
      </c>
      <c r="E15" s="84" t="s">
        <v>54</v>
      </c>
      <c r="F15" s="98" t="s">
        <v>55</v>
      </c>
      <c r="G15" s="50" t="s">
        <v>31</v>
      </c>
      <c r="H15" s="53" t="s">
        <v>32</v>
      </c>
      <c r="I15" s="97"/>
      <c r="J15" s="47"/>
    </row>
    <row r="16" spans="1:23" ht="18" customHeight="1" x14ac:dyDescent="0.25">
      <c r="A16" s="12"/>
      <c r="B16" s="85">
        <v>1</v>
      </c>
      <c r="C16" s="86" t="s">
        <v>26</v>
      </c>
      <c r="D16" s="87">
        <f>'Kryci_list 6037'!D16</f>
        <v>0</v>
      </c>
      <c r="E16" s="88">
        <f>'Kryci_list 6037'!E16</f>
        <v>0</v>
      </c>
      <c r="F16" s="99">
        <f>'Kryci_list 6037'!F16</f>
        <v>0</v>
      </c>
      <c r="G16" s="51">
        <v>6</v>
      </c>
      <c r="H16" s="108"/>
      <c r="I16" s="119"/>
      <c r="J16" s="111">
        <f>Rekapitulácia!F8</f>
        <v>0</v>
      </c>
    </row>
    <row r="17" spans="1:10" ht="18" customHeight="1" x14ac:dyDescent="0.25">
      <c r="A17" s="12"/>
      <c r="B17" s="58">
        <v>2</v>
      </c>
      <c r="C17" s="62" t="s">
        <v>27</v>
      </c>
      <c r="D17" s="68">
        <f>'Kryci_list 6037'!D17</f>
        <v>0</v>
      </c>
      <c r="E17" s="66">
        <f>'Kryci_list 6037'!E17</f>
        <v>0</v>
      </c>
      <c r="F17" s="71">
        <f>'Kryci_list 6037'!F17</f>
        <v>0</v>
      </c>
      <c r="G17" s="52">
        <v>7</v>
      </c>
      <c r="H17" s="109" t="s">
        <v>33</v>
      </c>
      <c r="I17" s="119"/>
      <c r="J17" s="112">
        <f>Rekapitulácia!E8</f>
        <v>0</v>
      </c>
    </row>
    <row r="18" spans="1:10" ht="18" customHeight="1" x14ac:dyDescent="0.25">
      <c r="A18" s="12"/>
      <c r="B18" s="59">
        <v>3</v>
      </c>
      <c r="C18" s="63" t="s">
        <v>28</v>
      </c>
      <c r="D18" s="69">
        <f>'Kryci_list 6037'!D18</f>
        <v>0</v>
      </c>
      <c r="E18" s="67">
        <f>'Kryci_list 6037'!E18</f>
        <v>0</v>
      </c>
      <c r="F18" s="72">
        <f>'Kryci_list 6037'!F18</f>
        <v>0</v>
      </c>
      <c r="G18" s="52">
        <v>8</v>
      </c>
      <c r="H18" s="109" t="s">
        <v>34</v>
      </c>
      <c r="I18" s="119"/>
      <c r="J18" s="112">
        <f>Rekapitulácia!D8</f>
        <v>0</v>
      </c>
    </row>
    <row r="19" spans="1:10" ht="18" customHeight="1" x14ac:dyDescent="0.25">
      <c r="A19" s="12"/>
      <c r="B19" s="59">
        <v>4</v>
      </c>
      <c r="C19" s="63" t="s">
        <v>29</v>
      </c>
      <c r="D19" s="69">
        <f>'Kryci_list 6037'!D19</f>
        <v>0</v>
      </c>
      <c r="E19" s="67">
        <f>'Kryci_list 6037'!E19</f>
        <v>0</v>
      </c>
      <c r="F19" s="72">
        <f>'Kryci_list 6037'!F19</f>
        <v>0</v>
      </c>
      <c r="G19" s="52">
        <v>9</v>
      </c>
      <c r="H19" s="117"/>
      <c r="I19" s="119"/>
      <c r="J19" s="118"/>
    </row>
    <row r="20" spans="1:10" ht="18" customHeight="1" thickBot="1" x14ac:dyDescent="0.3">
      <c r="A20" s="12"/>
      <c r="B20" s="59">
        <v>5</v>
      </c>
      <c r="C20" s="64" t="s">
        <v>30</v>
      </c>
      <c r="D20" s="70"/>
      <c r="E20" s="92"/>
      <c r="F20" s="100">
        <f>SUM(F16:F19)</f>
        <v>0</v>
      </c>
      <c r="G20" s="52">
        <v>10</v>
      </c>
      <c r="H20" s="109" t="s">
        <v>30</v>
      </c>
      <c r="I20" s="121"/>
      <c r="J20" s="91">
        <f>SUM(J16:J19)</f>
        <v>0</v>
      </c>
    </row>
    <row r="21" spans="1:10" ht="18" customHeight="1" thickTop="1" x14ac:dyDescent="0.25">
      <c r="A21" s="12"/>
      <c r="B21" s="56" t="s">
        <v>42</v>
      </c>
      <c r="C21" s="60" t="s">
        <v>43</v>
      </c>
      <c r="D21" s="65"/>
      <c r="E21" s="18"/>
      <c r="F21" s="90"/>
      <c r="G21" s="56" t="s">
        <v>49</v>
      </c>
      <c r="H21" s="53" t="s">
        <v>43</v>
      </c>
      <c r="I21" s="27"/>
      <c r="J21" s="122"/>
    </row>
    <row r="22" spans="1:10" ht="18" customHeight="1" x14ac:dyDescent="0.25">
      <c r="A22" s="12"/>
      <c r="B22" s="51">
        <v>11</v>
      </c>
      <c r="C22" s="54" t="s">
        <v>44</v>
      </c>
      <c r="D22" s="78"/>
      <c r="E22" s="81"/>
      <c r="F22" s="71">
        <f>'Kryci_list 6037'!F22</f>
        <v>0</v>
      </c>
      <c r="G22" s="51">
        <v>16</v>
      </c>
      <c r="H22" s="108" t="s">
        <v>50</v>
      </c>
      <c r="I22" s="119"/>
      <c r="J22" s="111">
        <f>'Kryci_list 6037'!J22</f>
        <v>0</v>
      </c>
    </row>
    <row r="23" spans="1:10" ht="18" customHeight="1" x14ac:dyDescent="0.25">
      <c r="A23" s="12"/>
      <c r="B23" s="52">
        <v>12</v>
      </c>
      <c r="C23" s="55" t="s">
        <v>45</v>
      </c>
      <c r="D23" s="57"/>
      <c r="E23" s="81"/>
      <c r="F23" s="72">
        <f>'Kryci_list 6037'!F23</f>
        <v>0</v>
      </c>
      <c r="G23" s="52">
        <v>17</v>
      </c>
      <c r="H23" s="109" t="s">
        <v>51</v>
      </c>
      <c r="I23" s="119"/>
      <c r="J23" s="112">
        <f>'Kryci_list 6037'!J23</f>
        <v>0</v>
      </c>
    </row>
    <row r="24" spans="1:10" ht="18" customHeight="1" x14ac:dyDescent="0.25">
      <c r="A24" s="12"/>
      <c r="B24" s="52">
        <v>13</v>
      </c>
      <c r="C24" s="55" t="s">
        <v>46</v>
      </c>
      <c r="D24" s="57"/>
      <c r="E24" s="81"/>
      <c r="F24" s="72">
        <f>'Kryci_list 6037'!F24</f>
        <v>0</v>
      </c>
      <c r="G24" s="52">
        <v>18</v>
      </c>
      <c r="H24" s="109" t="s">
        <v>52</v>
      </c>
      <c r="I24" s="119"/>
      <c r="J24" s="112">
        <f>'Kryci_list 6037'!J24</f>
        <v>0</v>
      </c>
    </row>
    <row r="25" spans="1:10" ht="18" customHeight="1" x14ac:dyDescent="0.25">
      <c r="A25" s="12"/>
      <c r="B25" s="52">
        <v>14</v>
      </c>
      <c r="C25" s="19"/>
      <c r="D25" s="57"/>
      <c r="E25" s="81"/>
      <c r="F25" s="79"/>
      <c r="G25" s="52">
        <v>19</v>
      </c>
      <c r="H25" s="117"/>
      <c r="I25" s="119"/>
      <c r="J25" s="112"/>
    </row>
    <row r="26" spans="1:10" ht="18" customHeight="1" thickBot="1" x14ac:dyDescent="0.3">
      <c r="A26" s="12"/>
      <c r="B26" s="52">
        <v>15</v>
      </c>
      <c r="C26" s="55"/>
      <c r="D26" s="57"/>
      <c r="E26" s="57"/>
      <c r="F26" s="101"/>
      <c r="G26" s="52">
        <v>20</v>
      </c>
      <c r="H26" s="109" t="s">
        <v>30</v>
      </c>
      <c r="I26" s="121"/>
      <c r="J26" s="91">
        <f>SUM(J22:J25)+SUM(F22:F25)</f>
        <v>0</v>
      </c>
    </row>
    <row r="27" spans="1:10" ht="18" customHeight="1" thickTop="1" x14ac:dyDescent="0.25">
      <c r="A27" s="12"/>
      <c r="B27" s="93"/>
      <c r="C27" s="133" t="s">
        <v>58</v>
      </c>
      <c r="D27" s="126"/>
      <c r="E27" s="94"/>
      <c r="F27" s="28"/>
      <c r="G27" s="102" t="s">
        <v>35</v>
      </c>
      <c r="H27" s="96" t="s">
        <v>36</v>
      </c>
      <c r="I27" s="27"/>
      <c r="J27" s="30"/>
    </row>
    <row r="28" spans="1:10" ht="18" customHeight="1" x14ac:dyDescent="0.25">
      <c r="A28" s="12"/>
      <c r="B28" s="25"/>
      <c r="C28" s="124"/>
      <c r="D28" s="127"/>
      <c r="E28" s="21"/>
      <c r="F28" s="12"/>
      <c r="G28" s="103">
        <v>21</v>
      </c>
      <c r="H28" s="107" t="s">
        <v>37</v>
      </c>
      <c r="I28" s="114"/>
      <c r="J28" s="89">
        <f>F20+J20+F26+J26</f>
        <v>0</v>
      </c>
    </row>
    <row r="29" spans="1:10" ht="18" customHeight="1" x14ac:dyDescent="0.25">
      <c r="A29" s="12"/>
      <c r="B29" s="73"/>
      <c r="C29" s="125"/>
      <c r="D29" s="128"/>
      <c r="E29" s="21"/>
      <c r="F29" s="12"/>
      <c r="G29" s="51">
        <v>22</v>
      </c>
      <c r="H29" s="108" t="s">
        <v>38</v>
      </c>
      <c r="I29" s="115">
        <f>Rekapitulácia!B9</f>
        <v>0</v>
      </c>
      <c r="J29" s="111">
        <f>ROUND(((ROUND(I29,2)*20)/100),2)*1</f>
        <v>0</v>
      </c>
    </row>
    <row r="30" spans="1:10" ht="18" customHeight="1" x14ac:dyDescent="0.25">
      <c r="A30" s="12"/>
      <c r="B30" s="22"/>
      <c r="C30" s="117"/>
      <c r="D30" s="119"/>
      <c r="E30" s="21"/>
      <c r="F30" s="12"/>
      <c r="G30" s="52">
        <v>23</v>
      </c>
      <c r="H30" s="109" t="s">
        <v>39</v>
      </c>
      <c r="I30" s="80">
        <f>Rekapitulácia!B10</f>
        <v>0</v>
      </c>
      <c r="J30" s="112">
        <f>ROUND(((ROUND(I30,2)*0)/100),2)</f>
        <v>0</v>
      </c>
    </row>
    <row r="31" spans="1:10" ht="18" customHeight="1" x14ac:dyDescent="0.25">
      <c r="A31" s="12"/>
      <c r="B31" s="23"/>
      <c r="C31" s="129"/>
      <c r="D31" s="130"/>
      <c r="E31" s="21"/>
      <c r="F31" s="12"/>
      <c r="G31" s="52">
        <v>24</v>
      </c>
      <c r="H31" s="109" t="s">
        <v>40</v>
      </c>
      <c r="I31" s="26"/>
      <c r="J31" s="201">
        <f>SUM(J28:J30)</f>
        <v>0</v>
      </c>
    </row>
    <row r="32" spans="1:10" ht="18" customHeight="1" thickBot="1" x14ac:dyDescent="0.3">
      <c r="A32" s="12"/>
      <c r="B32" s="40"/>
      <c r="C32" s="110"/>
      <c r="D32" s="116"/>
      <c r="E32" s="74"/>
      <c r="F32" s="75"/>
      <c r="G32" s="197" t="s">
        <v>41</v>
      </c>
      <c r="H32" s="198"/>
      <c r="I32" s="199"/>
      <c r="J32" s="200"/>
    </row>
    <row r="33" spans="1:10" ht="18" customHeight="1" thickTop="1" x14ac:dyDescent="0.25">
      <c r="A33" s="12"/>
      <c r="B33" s="93"/>
      <c r="C33" s="94"/>
      <c r="D33" s="131" t="s">
        <v>56</v>
      </c>
      <c r="E33" s="77"/>
      <c r="F33" s="77"/>
      <c r="G33" s="15"/>
      <c r="H33" s="131" t="s">
        <v>57</v>
      </c>
      <c r="I33" s="28"/>
      <c r="J33" s="31"/>
    </row>
    <row r="34" spans="1:10" ht="18" customHeight="1" x14ac:dyDescent="0.25">
      <c r="A34" s="12"/>
      <c r="B34" s="24"/>
      <c r="C34" s="20"/>
      <c r="D34" s="15"/>
      <c r="E34" s="15"/>
      <c r="F34" s="15"/>
      <c r="G34" s="15"/>
      <c r="H34" s="15"/>
      <c r="I34" s="28"/>
      <c r="J34" s="31"/>
    </row>
    <row r="35" spans="1:10" ht="18" customHeight="1" x14ac:dyDescent="0.25">
      <c r="A35" s="12"/>
      <c r="B35" s="25"/>
      <c r="C35" s="21"/>
      <c r="D35" s="3"/>
      <c r="E35" s="3"/>
      <c r="F35" s="3"/>
      <c r="G35" s="3"/>
      <c r="H35" s="3"/>
      <c r="I35" s="12"/>
      <c r="J35" s="32"/>
    </row>
    <row r="36" spans="1:10" ht="18" customHeight="1" x14ac:dyDescent="0.25">
      <c r="A36" s="12"/>
      <c r="B36" s="25"/>
      <c r="C36" s="21"/>
      <c r="D36" s="3"/>
      <c r="E36" s="3"/>
      <c r="F36" s="3"/>
      <c r="G36" s="3"/>
      <c r="H36" s="3"/>
      <c r="I36" s="12"/>
      <c r="J36" s="32"/>
    </row>
    <row r="37" spans="1:10" ht="18" customHeight="1" x14ac:dyDescent="0.25">
      <c r="A37" s="12"/>
      <c r="B37" s="25"/>
      <c r="C37" s="21"/>
      <c r="D37" s="3"/>
      <c r="E37" s="3"/>
      <c r="F37" s="3"/>
      <c r="G37" s="3"/>
      <c r="H37" s="3"/>
      <c r="I37" s="12"/>
      <c r="J37" s="32"/>
    </row>
    <row r="38" spans="1:10" ht="18" customHeight="1" x14ac:dyDescent="0.25">
      <c r="A38" s="12"/>
      <c r="B38" s="25"/>
      <c r="C38" s="21"/>
      <c r="D38" s="3"/>
      <c r="E38" s="3"/>
      <c r="F38" s="3"/>
      <c r="G38" s="3"/>
      <c r="H38" s="3"/>
      <c r="I38" s="12"/>
      <c r="J38" s="32"/>
    </row>
    <row r="39" spans="1:10" ht="18" customHeight="1" x14ac:dyDescent="0.25">
      <c r="A39" s="12"/>
      <c r="B39" s="25"/>
      <c r="C39" s="21"/>
      <c r="D39" s="3"/>
      <c r="E39" s="3"/>
      <c r="F39" s="3"/>
      <c r="G39" s="3"/>
      <c r="H39" s="3"/>
      <c r="I39" s="12"/>
      <c r="J39" s="32"/>
    </row>
    <row r="40" spans="1:10" ht="18" customHeight="1" thickBot="1" x14ac:dyDescent="0.3">
      <c r="A40" s="12"/>
      <c r="B40" s="73"/>
      <c r="C40" s="74"/>
      <c r="D40" s="13"/>
      <c r="E40" s="13"/>
      <c r="F40" s="13"/>
      <c r="G40" s="13"/>
      <c r="H40" s="13"/>
      <c r="I40" s="75"/>
      <c r="J40" s="76"/>
    </row>
    <row r="41" spans="1:10" ht="15.75" thickTop="1" x14ac:dyDescent="0.25">
      <c r="A41" s="12"/>
      <c r="B41" s="77"/>
      <c r="C41" s="77"/>
      <c r="D41" s="77"/>
      <c r="E41" s="77"/>
      <c r="F41" s="77"/>
      <c r="G41" s="77"/>
      <c r="H41" s="77"/>
      <c r="I41" s="77"/>
      <c r="J41" s="77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5B28D-34F6-40D8-AEF4-E0345E09C127}">
  <dimension ref="A1:AA41"/>
  <sheetViews>
    <sheetView workbookViewId="0">
      <selection activeCell="G4" sqref="G4"/>
    </sheetView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3"/>
      <c r="C1" s="13"/>
      <c r="D1" s="13"/>
      <c r="E1" s="13"/>
      <c r="F1" s="14" t="s">
        <v>12</v>
      </c>
      <c r="G1" s="13"/>
      <c r="H1" s="13"/>
      <c r="I1" s="13"/>
      <c r="J1" s="13"/>
      <c r="W1">
        <v>30.126000000000001</v>
      </c>
    </row>
    <row r="2" spans="1:23" ht="30" customHeight="1" thickTop="1" x14ac:dyDescent="0.25">
      <c r="A2" s="12"/>
      <c r="B2" s="212" t="s">
        <v>231</v>
      </c>
      <c r="C2" s="213"/>
      <c r="D2" s="213"/>
      <c r="E2" s="213"/>
      <c r="F2" s="213"/>
      <c r="G2" s="213"/>
      <c r="H2" s="213"/>
      <c r="I2" s="213"/>
      <c r="J2" s="214"/>
    </row>
    <row r="3" spans="1:23" ht="18" customHeight="1" x14ac:dyDescent="0.25">
      <c r="A3" s="12"/>
      <c r="B3" s="33" t="s">
        <v>11</v>
      </c>
      <c r="C3" s="34"/>
      <c r="D3" s="35"/>
      <c r="E3" s="35"/>
      <c r="F3" s="35"/>
      <c r="G3" s="16"/>
      <c r="H3" s="16"/>
      <c r="I3" s="36" t="s">
        <v>13</v>
      </c>
      <c r="J3" s="29"/>
    </row>
    <row r="4" spans="1:23" ht="18" customHeight="1" x14ac:dyDescent="0.25">
      <c r="A4" s="12"/>
      <c r="B4" s="22"/>
      <c r="C4" s="19"/>
      <c r="D4" s="16"/>
      <c r="E4" s="16"/>
      <c r="F4" s="16"/>
      <c r="G4" s="16"/>
      <c r="H4" s="16"/>
      <c r="I4" s="36" t="s">
        <v>15</v>
      </c>
      <c r="J4" s="29"/>
    </row>
    <row r="5" spans="1:23" ht="18" customHeight="1" thickBot="1" x14ac:dyDescent="0.3">
      <c r="A5" s="12"/>
      <c r="B5" s="37" t="s">
        <v>16</v>
      </c>
      <c r="C5" s="19"/>
      <c r="D5" s="16"/>
      <c r="E5" s="16"/>
      <c r="F5" s="38" t="s">
        <v>17</v>
      </c>
      <c r="G5" s="16"/>
      <c r="H5" s="16"/>
      <c r="I5" s="36" t="s">
        <v>18</v>
      </c>
      <c r="J5" s="39" t="s">
        <v>19</v>
      </c>
    </row>
    <row r="6" spans="1:23" ht="20.100000000000001" customHeight="1" thickTop="1" x14ac:dyDescent="0.25">
      <c r="A6" s="12"/>
      <c r="B6" s="206" t="s">
        <v>20</v>
      </c>
      <c r="C6" s="207"/>
      <c r="D6" s="207"/>
      <c r="E6" s="207"/>
      <c r="F6" s="207"/>
      <c r="G6" s="207"/>
      <c r="H6" s="207"/>
      <c r="I6" s="207"/>
      <c r="J6" s="208"/>
    </row>
    <row r="7" spans="1:23" ht="18" customHeight="1" x14ac:dyDescent="0.25">
      <c r="A7" s="12"/>
      <c r="B7" s="48" t="s">
        <v>23</v>
      </c>
      <c r="C7" s="41"/>
      <c r="D7" s="17"/>
      <c r="E7" s="17"/>
      <c r="F7" s="17"/>
      <c r="G7" s="49" t="s">
        <v>24</v>
      </c>
      <c r="H7" s="17"/>
      <c r="I7" s="27"/>
      <c r="J7" s="42"/>
    </row>
    <row r="8" spans="1:23" ht="20.100000000000001" customHeight="1" x14ac:dyDescent="0.25">
      <c r="A8" s="12"/>
      <c r="B8" s="209" t="s">
        <v>21</v>
      </c>
      <c r="C8" s="210"/>
      <c r="D8" s="210"/>
      <c r="E8" s="210"/>
      <c r="F8" s="210"/>
      <c r="G8" s="210"/>
      <c r="H8" s="210"/>
      <c r="I8" s="210"/>
      <c r="J8" s="211"/>
    </row>
    <row r="9" spans="1:23" ht="18" customHeight="1" x14ac:dyDescent="0.25">
      <c r="A9" s="12"/>
      <c r="B9" s="37" t="s">
        <v>23</v>
      </c>
      <c r="C9" s="19"/>
      <c r="D9" s="16"/>
      <c r="E9" s="16"/>
      <c r="F9" s="16"/>
      <c r="G9" s="38" t="s">
        <v>24</v>
      </c>
      <c r="H9" s="16"/>
      <c r="I9" s="26"/>
      <c r="J9" s="29"/>
    </row>
    <row r="10" spans="1:23" ht="20.100000000000001" customHeight="1" x14ac:dyDescent="0.25">
      <c r="A10" s="12"/>
      <c r="B10" s="209" t="s">
        <v>22</v>
      </c>
      <c r="C10" s="210"/>
      <c r="D10" s="210"/>
      <c r="E10" s="210"/>
      <c r="F10" s="210"/>
      <c r="G10" s="210"/>
      <c r="H10" s="210"/>
      <c r="I10" s="210"/>
      <c r="J10" s="211"/>
    </row>
    <row r="11" spans="1:23" ht="18" customHeight="1" thickBot="1" x14ac:dyDescent="0.3">
      <c r="A11" s="12"/>
      <c r="B11" s="37" t="s">
        <v>23</v>
      </c>
      <c r="C11" s="19"/>
      <c r="D11" s="16"/>
      <c r="E11" s="16"/>
      <c r="F11" s="16"/>
      <c r="G11" s="38" t="s">
        <v>24</v>
      </c>
      <c r="H11" s="16"/>
      <c r="I11" s="26"/>
      <c r="J11" s="29"/>
    </row>
    <row r="12" spans="1:23" ht="18" customHeight="1" thickTop="1" x14ac:dyDescent="0.25">
      <c r="A12" s="12"/>
      <c r="B12" s="43"/>
      <c r="C12" s="44"/>
      <c r="D12" s="45"/>
      <c r="E12" s="45"/>
      <c r="F12" s="45"/>
      <c r="G12" s="45"/>
      <c r="H12" s="45"/>
      <c r="I12" s="46"/>
      <c r="J12" s="47"/>
    </row>
    <row r="13" spans="1:23" ht="18" customHeight="1" x14ac:dyDescent="0.25">
      <c r="A13" s="12"/>
      <c r="B13" s="40"/>
      <c r="C13" s="41"/>
      <c r="D13" s="17"/>
      <c r="E13" s="17"/>
      <c r="F13" s="17"/>
      <c r="G13" s="17"/>
      <c r="H13" s="17"/>
      <c r="I13" s="27"/>
      <c r="J13" s="42"/>
    </row>
    <row r="14" spans="1:23" ht="18" customHeight="1" thickBot="1" x14ac:dyDescent="0.3">
      <c r="A14" s="12"/>
      <c r="B14" s="22"/>
      <c r="C14" s="19"/>
      <c r="D14" s="16"/>
      <c r="E14" s="16"/>
      <c r="F14" s="16"/>
      <c r="G14" s="16"/>
      <c r="H14" s="16"/>
      <c r="I14" s="26"/>
      <c r="J14" s="29"/>
    </row>
    <row r="15" spans="1:23" ht="18" customHeight="1" thickTop="1" x14ac:dyDescent="0.25">
      <c r="A15" s="12"/>
      <c r="B15" s="82" t="s">
        <v>25</v>
      </c>
      <c r="C15" s="83" t="s">
        <v>5</v>
      </c>
      <c r="D15" s="83" t="s">
        <v>53</v>
      </c>
      <c r="E15" s="84" t="s">
        <v>54</v>
      </c>
      <c r="F15" s="98" t="s">
        <v>55</v>
      </c>
      <c r="G15" s="50" t="s">
        <v>31</v>
      </c>
      <c r="H15" s="53" t="s">
        <v>32</v>
      </c>
      <c r="I15" s="97"/>
      <c r="J15" s="47"/>
    </row>
    <row r="16" spans="1:23" ht="18" customHeight="1" x14ac:dyDescent="0.25">
      <c r="A16" s="12"/>
      <c r="B16" s="85">
        <v>1</v>
      </c>
      <c r="C16" s="86" t="s">
        <v>26</v>
      </c>
      <c r="D16" s="87">
        <f>'Rekap 6037'!B18</f>
        <v>0</v>
      </c>
      <c r="E16" s="88">
        <f>'Rekap 6037'!C18</f>
        <v>0</v>
      </c>
      <c r="F16" s="99">
        <f>'Rekap 6037'!D18</f>
        <v>0</v>
      </c>
      <c r="G16" s="51">
        <v>6</v>
      </c>
      <c r="H16" s="108"/>
      <c r="I16" s="119"/>
      <c r="J16" s="111">
        <v>0</v>
      </c>
    </row>
    <row r="17" spans="1:26" ht="18" customHeight="1" x14ac:dyDescent="0.25">
      <c r="A17" s="12"/>
      <c r="B17" s="58">
        <v>2</v>
      </c>
      <c r="C17" s="62" t="s">
        <v>27</v>
      </c>
      <c r="D17" s="68"/>
      <c r="E17" s="66"/>
      <c r="F17" s="71"/>
      <c r="G17" s="52">
        <v>7</v>
      </c>
      <c r="H17" s="109" t="s">
        <v>33</v>
      </c>
      <c r="I17" s="119"/>
      <c r="J17" s="112">
        <f>'SO 6037'!Z99</f>
        <v>0</v>
      </c>
    </row>
    <row r="18" spans="1:26" ht="18" customHeight="1" x14ac:dyDescent="0.25">
      <c r="A18" s="12"/>
      <c r="B18" s="59">
        <v>3</v>
      </c>
      <c r="C18" s="63" t="s">
        <v>28</v>
      </c>
      <c r="D18" s="69">
        <f>'Rekap 6037'!B22</f>
        <v>0</v>
      </c>
      <c r="E18" s="67">
        <f>'Rekap 6037'!C22</f>
        <v>0</v>
      </c>
      <c r="F18" s="72">
        <f>'Rekap 6037'!D22</f>
        <v>0</v>
      </c>
      <c r="G18" s="52">
        <v>8</v>
      </c>
      <c r="H18" s="109" t="s">
        <v>34</v>
      </c>
      <c r="I18" s="119"/>
      <c r="J18" s="112">
        <v>0</v>
      </c>
    </row>
    <row r="19" spans="1:26" ht="18" customHeight="1" x14ac:dyDescent="0.25">
      <c r="A19" s="12"/>
      <c r="B19" s="59">
        <v>4</v>
      </c>
      <c r="C19" s="63" t="s">
        <v>29</v>
      </c>
      <c r="D19" s="69"/>
      <c r="E19" s="67"/>
      <c r="F19" s="72"/>
      <c r="G19" s="52">
        <v>9</v>
      </c>
      <c r="H19" s="117"/>
      <c r="I19" s="119"/>
      <c r="J19" s="118"/>
    </row>
    <row r="20" spans="1:26" ht="18" customHeight="1" thickBot="1" x14ac:dyDescent="0.3">
      <c r="A20" s="12"/>
      <c r="B20" s="59">
        <v>5</v>
      </c>
      <c r="C20" s="64" t="s">
        <v>30</v>
      </c>
      <c r="D20" s="70"/>
      <c r="E20" s="92"/>
      <c r="F20" s="100">
        <f>SUM(F16:F19)</f>
        <v>0</v>
      </c>
      <c r="G20" s="52">
        <v>10</v>
      </c>
      <c r="H20" s="109" t="s">
        <v>30</v>
      </c>
      <c r="I20" s="121"/>
      <c r="J20" s="91">
        <f>SUM(J16:J19)</f>
        <v>0</v>
      </c>
    </row>
    <row r="21" spans="1:26" ht="18" customHeight="1" thickTop="1" x14ac:dyDescent="0.25">
      <c r="A21" s="12"/>
      <c r="B21" s="56" t="s">
        <v>42</v>
      </c>
      <c r="C21" s="60" t="s">
        <v>43</v>
      </c>
      <c r="D21" s="65"/>
      <c r="E21" s="18"/>
      <c r="F21" s="90"/>
      <c r="G21" s="56" t="s">
        <v>49</v>
      </c>
      <c r="H21" s="53" t="s">
        <v>43</v>
      </c>
      <c r="I21" s="27"/>
      <c r="J21" s="122"/>
    </row>
    <row r="22" spans="1:26" ht="18" customHeight="1" x14ac:dyDescent="0.25">
      <c r="A22" s="12"/>
      <c r="B22" s="51">
        <v>11</v>
      </c>
      <c r="C22" s="54" t="s">
        <v>44</v>
      </c>
      <c r="D22" s="78"/>
      <c r="E22" s="80" t="s">
        <v>47</v>
      </c>
      <c r="F22" s="71">
        <f>((F16*U22*0)+(F17*V22*0)+(F18*W22*0))/100</f>
        <v>0</v>
      </c>
      <c r="G22" s="51">
        <v>16</v>
      </c>
      <c r="H22" s="108" t="s">
        <v>50</v>
      </c>
      <c r="I22" s="120" t="s">
        <v>47</v>
      </c>
      <c r="J22" s="111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2"/>
      <c r="B23" s="52">
        <v>12</v>
      </c>
      <c r="C23" s="55" t="s">
        <v>45</v>
      </c>
      <c r="D23" s="57"/>
      <c r="E23" s="80" t="s">
        <v>48</v>
      </c>
      <c r="F23" s="72">
        <f>((F16*U23*0)+(F17*V23*0)+(F18*W23*0))/100</f>
        <v>0</v>
      </c>
      <c r="G23" s="52">
        <v>17</v>
      </c>
      <c r="H23" s="109" t="s">
        <v>51</v>
      </c>
      <c r="I23" s="120" t="s">
        <v>47</v>
      </c>
      <c r="J23" s="112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2"/>
      <c r="B24" s="52">
        <v>13</v>
      </c>
      <c r="C24" s="55" t="s">
        <v>46</v>
      </c>
      <c r="D24" s="57"/>
      <c r="E24" s="80" t="s">
        <v>47</v>
      </c>
      <c r="F24" s="72">
        <f>((F16*U24*0)+(F17*V24*0)+(F18*W24*0))/100</f>
        <v>0</v>
      </c>
      <c r="G24" s="52">
        <v>18</v>
      </c>
      <c r="H24" s="109" t="s">
        <v>52</v>
      </c>
      <c r="I24" s="120" t="s">
        <v>48</v>
      </c>
      <c r="J24" s="112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2"/>
      <c r="B25" s="52">
        <v>14</v>
      </c>
      <c r="C25" s="19"/>
      <c r="D25" s="57"/>
      <c r="E25" s="81"/>
      <c r="F25" s="79"/>
      <c r="G25" s="52">
        <v>19</v>
      </c>
      <c r="H25" s="117"/>
      <c r="I25" s="119"/>
      <c r="J25" s="118"/>
    </row>
    <row r="26" spans="1:26" ht="18" customHeight="1" thickBot="1" x14ac:dyDescent="0.3">
      <c r="A26" s="12"/>
      <c r="B26" s="52">
        <v>15</v>
      </c>
      <c r="C26" s="55"/>
      <c r="D26" s="57"/>
      <c r="E26" s="57"/>
      <c r="F26" s="101"/>
      <c r="G26" s="52">
        <v>20</v>
      </c>
      <c r="H26" s="109" t="s">
        <v>30</v>
      </c>
      <c r="I26" s="121"/>
      <c r="J26" s="91">
        <f>SUM(J22:J25)+SUM(F22:F25)</f>
        <v>0</v>
      </c>
    </row>
    <row r="27" spans="1:26" ht="18" customHeight="1" thickTop="1" x14ac:dyDescent="0.25">
      <c r="A27" s="12"/>
      <c r="B27" s="93"/>
      <c r="C27" s="133" t="s">
        <v>58</v>
      </c>
      <c r="D27" s="126"/>
      <c r="E27" s="94"/>
      <c r="F27" s="28"/>
      <c r="G27" s="102" t="s">
        <v>35</v>
      </c>
      <c r="H27" s="96" t="s">
        <v>36</v>
      </c>
      <c r="I27" s="27"/>
      <c r="J27" s="30"/>
    </row>
    <row r="28" spans="1:26" ht="18" customHeight="1" x14ac:dyDescent="0.25">
      <c r="A28" s="12"/>
      <c r="B28" s="25"/>
      <c r="C28" s="124"/>
      <c r="D28" s="127"/>
      <c r="E28" s="21"/>
      <c r="F28" s="12"/>
      <c r="G28" s="103">
        <v>21</v>
      </c>
      <c r="H28" s="107" t="s">
        <v>37</v>
      </c>
      <c r="I28" s="114"/>
      <c r="J28" s="89">
        <f>F20+J20+F26+J26</f>
        <v>0</v>
      </c>
    </row>
    <row r="29" spans="1:26" ht="18" customHeight="1" x14ac:dyDescent="0.25">
      <c r="A29" s="12"/>
      <c r="B29" s="73"/>
      <c r="C29" s="125"/>
      <c r="D29" s="128"/>
      <c r="E29" s="21"/>
      <c r="F29" s="12"/>
      <c r="G29" s="51">
        <v>22</v>
      </c>
      <c r="H29" s="108" t="s">
        <v>38</v>
      </c>
      <c r="I29" s="115">
        <f>J28-SUM('SO 6037'!K9:'SO 6037'!K98)</f>
        <v>0</v>
      </c>
      <c r="J29" s="111">
        <f>ROUND(((ROUND(I29,3)*20)*1/100),2)</f>
        <v>0</v>
      </c>
    </row>
    <row r="30" spans="1:26" ht="18" customHeight="1" x14ac:dyDescent="0.25">
      <c r="A30" s="12"/>
      <c r="B30" s="22"/>
      <c r="C30" s="117"/>
      <c r="D30" s="119"/>
      <c r="E30" s="21"/>
      <c r="F30" s="12"/>
      <c r="G30" s="52">
        <v>23</v>
      </c>
      <c r="H30" s="109" t="s">
        <v>39</v>
      </c>
      <c r="I30" s="80">
        <f>SUM('SO 6037'!K9:'SO 6037'!K98)</f>
        <v>0</v>
      </c>
      <c r="J30" s="112">
        <f>ROUND(((ROUND(I30,3)*0)/100),2)</f>
        <v>0</v>
      </c>
    </row>
    <row r="31" spans="1:26" ht="18" customHeight="1" x14ac:dyDescent="0.25">
      <c r="A31" s="12"/>
      <c r="B31" s="23"/>
      <c r="C31" s="129"/>
      <c r="D31" s="130"/>
      <c r="E31" s="21"/>
      <c r="F31" s="12"/>
      <c r="G31" s="103">
        <v>24</v>
      </c>
      <c r="H31" s="107" t="s">
        <v>40</v>
      </c>
      <c r="I31" s="106"/>
      <c r="J31" s="123">
        <f>SUM(J28:J30)</f>
        <v>0</v>
      </c>
    </row>
    <row r="32" spans="1:26" ht="18" customHeight="1" thickBot="1" x14ac:dyDescent="0.3">
      <c r="A32" s="12"/>
      <c r="B32" s="40"/>
      <c r="C32" s="110"/>
      <c r="D32" s="116"/>
      <c r="E32" s="74"/>
      <c r="F32" s="75"/>
      <c r="G32" s="51" t="s">
        <v>41</v>
      </c>
      <c r="H32" s="110"/>
      <c r="I32" s="116"/>
      <c r="J32" s="113"/>
    </row>
    <row r="33" spans="1:10" ht="18" customHeight="1" thickTop="1" x14ac:dyDescent="0.25">
      <c r="A33" s="12"/>
      <c r="B33" s="93"/>
      <c r="C33" s="94"/>
      <c r="D33" s="131" t="s">
        <v>56</v>
      </c>
      <c r="E33" s="77"/>
      <c r="F33" s="95"/>
      <c r="G33" s="104">
        <v>26</v>
      </c>
      <c r="H33" s="132" t="s">
        <v>57</v>
      </c>
      <c r="I33" s="28"/>
      <c r="J33" s="105"/>
    </row>
    <row r="34" spans="1:10" ht="18" customHeight="1" x14ac:dyDescent="0.25">
      <c r="A34" s="12"/>
      <c r="B34" s="24"/>
      <c r="C34" s="20"/>
      <c r="D34" s="15"/>
      <c r="E34" s="15"/>
      <c r="F34" s="15"/>
      <c r="G34" s="15"/>
      <c r="H34" s="15"/>
      <c r="I34" s="28"/>
      <c r="J34" s="31"/>
    </row>
    <row r="35" spans="1:10" ht="18" customHeight="1" x14ac:dyDescent="0.25">
      <c r="A35" s="12"/>
      <c r="B35" s="25"/>
      <c r="C35" s="21"/>
      <c r="D35" s="3"/>
      <c r="E35" s="3"/>
      <c r="F35" s="3"/>
      <c r="G35" s="3"/>
      <c r="H35" s="3"/>
      <c r="I35" s="12"/>
      <c r="J35" s="32"/>
    </row>
    <row r="36" spans="1:10" ht="18" customHeight="1" x14ac:dyDescent="0.25">
      <c r="A36" s="12"/>
      <c r="B36" s="25"/>
      <c r="C36" s="21"/>
      <c r="D36" s="3"/>
      <c r="E36" s="3"/>
      <c r="F36" s="3"/>
      <c r="G36" s="3"/>
      <c r="H36" s="3"/>
      <c r="I36" s="12"/>
      <c r="J36" s="32"/>
    </row>
    <row r="37" spans="1:10" ht="18" customHeight="1" x14ac:dyDescent="0.25">
      <c r="A37" s="12"/>
      <c r="B37" s="25"/>
      <c r="C37" s="21"/>
      <c r="D37" s="3"/>
      <c r="E37" s="3"/>
      <c r="F37" s="3"/>
      <c r="G37" s="3"/>
      <c r="H37" s="3"/>
      <c r="I37" s="12"/>
      <c r="J37" s="32"/>
    </row>
    <row r="38" spans="1:10" ht="18" customHeight="1" x14ac:dyDescent="0.25">
      <c r="A38" s="12"/>
      <c r="B38" s="25"/>
      <c r="C38" s="21"/>
      <c r="D38" s="3"/>
      <c r="E38" s="3"/>
      <c r="F38" s="3"/>
      <c r="G38" s="3"/>
      <c r="H38" s="3"/>
      <c r="I38" s="12"/>
      <c r="J38" s="32"/>
    </row>
    <row r="39" spans="1:10" ht="18" customHeight="1" x14ac:dyDescent="0.25">
      <c r="A39" s="12"/>
      <c r="B39" s="25"/>
      <c r="C39" s="21"/>
      <c r="D39" s="3"/>
      <c r="E39" s="3"/>
      <c r="F39" s="3"/>
      <c r="G39" s="3"/>
      <c r="H39" s="3"/>
      <c r="I39" s="12"/>
      <c r="J39" s="32"/>
    </row>
    <row r="40" spans="1:10" ht="18" customHeight="1" thickBot="1" x14ac:dyDescent="0.3">
      <c r="A40" s="12"/>
      <c r="B40" s="73"/>
      <c r="C40" s="74"/>
      <c r="D40" s="13"/>
      <c r="E40" s="13"/>
      <c r="F40" s="13"/>
      <c r="G40" s="13"/>
      <c r="H40" s="13"/>
      <c r="I40" s="75"/>
      <c r="J40" s="76"/>
    </row>
    <row r="41" spans="1:10" ht="15.75" thickTop="1" x14ac:dyDescent="0.25">
      <c r="A41" s="12"/>
      <c r="B41" s="77"/>
      <c r="C41" s="77"/>
      <c r="D41" s="77"/>
      <c r="E41" s="77"/>
      <c r="F41" s="77"/>
      <c r="G41" s="77"/>
      <c r="H41" s="77"/>
      <c r="I41" s="77"/>
      <c r="J41" s="77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C522A-1151-47F0-A125-2EC552DE937D}">
  <dimension ref="A1:Z500"/>
  <sheetViews>
    <sheetView workbookViewId="0">
      <selection activeCell="C5" sqref="C5"/>
    </sheetView>
  </sheetViews>
  <sheetFormatPr defaultColWidth="0" defaultRowHeight="15" x14ac:dyDescent="0.2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 x14ac:dyDescent="0.25">
      <c r="A1" s="215" t="s">
        <v>20</v>
      </c>
      <c r="B1" s="216"/>
      <c r="C1" s="216"/>
      <c r="D1" s="217"/>
      <c r="E1" s="136" t="s">
        <v>17</v>
      </c>
      <c r="F1" s="135"/>
      <c r="W1">
        <v>30.126000000000001</v>
      </c>
    </row>
    <row r="2" spans="1:26" ht="20.100000000000001" customHeight="1" x14ac:dyDescent="0.25">
      <c r="A2" s="215" t="s">
        <v>21</v>
      </c>
      <c r="B2" s="216"/>
      <c r="C2" s="216"/>
      <c r="D2" s="217"/>
      <c r="E2" s="136" t="s">
        <v>15</v>
      </c>
      <c r="F2" s="135"/>
    </row>
    <row r="3" spans="1:26" ht="20.100000000000001" customHeight="1" x14ac:dyDescent="0.25">
      <c r="A3" s="215" t="s">
        <v>22</v>
      </c>
      <c r="B3" s="216"/>
      <c r="C3" s="216"/>
      <c r="D3" s="217"/>
      <c r="E3" s="136" t="s">
        <v>62</v>
      </c>
      <c r="F3" s="135"/>
    </row>
    <row r="4" spans="1:26" x14ac:dyDescent="0.25">
      <c r="A4" s="137" t="s">
        <v>231</v>
      </c>
      <c r="B4" s="134"/>
      <c r="C4" s="134"/>
      <c r="D4" s="134"/>
      <c r="E4" s="134"/>
      <c r="F4" s="134"/>
    </row>
    <row r="5" spans="1:26" x14ac:dyDescent="0.25">
      <c r="A5" s="137" t="s">
        <v>11</v>
      </c>
      <c r="B5" s="134"/>
      <c r="C5" s="134"/>
      <c r="D5" s="134"/>
      <c r="E5" s="134"/>
      <c r="F5" s="134"/>
    </row>
    <row r="6" spans="1:26" x14ac:dyDescent="0.25">
      <c r="A6" s="134"/>
      <c r="B6" s="134"/>
      <c r="C6" s="134"/>
      <c r="D6" s="134"/>
      <c r="E6" s="134"/>
      <c r="F6" s="134"/>
    </row>
    <row r="7" spans="1:26" x14ac:dyDescent="0.25">
      <c r="A7" s="134"/>
      <c r="B7" s="134"/>
      <c r="C7" s="134"/>
      <c r="D7" s="134"/>
      <c r="E7" s="134"/>
      <c r="F7" s="134"/>
    </row>
    <row r="8" spans="1:26" x14ac:dyDescent="0.25">
      <c r="A8" s="138" t="s">
        <v>63</v>
      </c>
      <c r="B8" s="134"/>
      <c r="C8" s="134"/>
      <c r="D8" s="134"/>
      <c r="E8" s="134"/>
      <c r="F8" s="134"/>
    </row>
    <row r="9" spans="1:26" x14ac:dyDescent="0.25">
      <c r="A9" s="139" t="s">
        <v>59</v>
      </c>
      <c r="B9" s="139" t="s">
        <v>53</v>
      </c>
      <c r="C9" s="139" t="s">
        <v>54</v>
      </c>
      <c r="D9" s="139" t="s">
        <v>30</v>
      </c>
      <c r="E9" s="139" t="s">
        <v>60</v>
      </c>
      <c r="F9" s="139" t="s">
        <v>61</v>
      </c>
    </row>
    <row r="10" spans="1:26" x14ac:dyDescent="0.25">
      <c r="A10" s="146" t="s">
        <v>64</v>
      </c>
      <c r="B10" s="147"/>
      <c r="C10" s="143"/>
      <c r="D10" s="143"/>
      <c r="E10" s="144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</row>
    <row r="11" spans="1:26" x14ac:dyDescent="0.25">
      <c r="A11" s="148" t="s">
        <v>65</v>
      </c>
      <c r="B11" s="149">
        <f>'SO 6037'!L38</f>
        <v>0</v>
      </c>
      <c r="C11" s="149">
        <f>'SO 6037'!M38</f>
        <v>0</v>
      </c>
      <c r="D11" s="149">
        <f>'SO 6037'!I38</f>
        <v>0</v>
      </c>
      <c r="E11" s="150">
        <f>'SO 6037'!S38</f>
        <v>3.1349999999999998</v>
      </c>
      <c r="F11" s="150">
        <f>'SO 6037'!V38</f>
        <v>0</v>
      </c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</row>
    <row r="12" spans="1:26" x14ac:dyDescent="0.25">
      <c r="A12" s="148" t="s">
        <v>66</v>
      </c>
      <c r="B12" s="149">
        <f>'SO 6037'!L42</f>
        <v>0</v>
      </c>
      <c r="C12" s="149">
        <f>'SO 6037'!M42</f>
        <v>0</v>
      </c>
      <c r="D12" s="149">
        <f>'SO 6037'!I42</f>
        <v>0</v>
      </c>
      <c r="E12" s="150">
        <f>'SO 6037'!S42</f>
        <v>0</v>
      </c>
      <c r="F12" s="150">
        <f>'SO 6037'!V42</f>
        <v>0</v>
      </c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</row>
    <row r="13" spans="1:26" x14ac:dyDescent="0.25">
      <c r="A13" s="148" t="s">
        <v>67</v>
      </c>
      <c r="B13" s="149">
        <f>'SO 6037'!L49</f>
        <v>0</v>
      </c>
      <c r="C13" s="149">
        <f>'SO 6037'!M49</f>
        <v>0</v>
      </c>
      <c r="D13" s="149">
        <f>'SO 6037'!I49</f>
        <v>0</v>
      </c>
      <c r="E13" s="150">
        <f>'SO 6037'!S49</f>
        <v>48.945</v>
      </c>
      <c r="F13" s="150">
        <f>'SO 6037'!V49</f>
        <v>0</v>
      </c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</row>
    <row r="14" spans="1:26" x14ac:dyDescent="0.25">
      <c r="A14" s="148" t="s">
        <v>68</v>
      </c>
      <c r="B14" s="149">
        <f>'SO 6037'!L55</f>
        <v>0</v>
      </c>
      <c r="C14" s="149">
        <f>'SO 6037'!M55</f>
        <v>0</v>
      </c>
      <c r="D14" s="149">
        <f>'SO 6037'!I55</f>
        <v>0</v>
      </c>
      <c r="E14" s="150">
        <f>'SO 6037'!S55</f>
        <v>121.61199999999999</v>
      </c>
      <c r="F14" s="150">
        <f>'SO 6037'!V55</f>
        <v>0</v>
      </c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</row>
    <row r="15" spans="1:26" x14ac:dyDescent="0.25">
      <c r="A15" s="148" t="s">
        <v>69</v>
      </c>
      <c r="B15" s="149">
        <f>'SO 6037'!L77</f>
        <v>0</v>
      </c>
      <c r="C15" s="149">
        <f>'SO 6037'!M77</f>
        <v>0</v>
      </c>
      <c r="D15" s="149">
        <f>'SO 6037'!I77</f>
        <v>0</v>
      </c>
      <c r="E15" s="150">
        <f>'SO 6037'!S77</f>
        <v>14.382999999999999</v>
      </c>
      <c r="F15" s="150">
        <f>'SO 6037'!V77</f>
        <v>0</v>
      </c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</row>
    <row r="16" spans="1:26" x14ac:dyDescent="0.25">
      <c r="A16" s="148" t="s">
        <v>70</v>
      </c>
      <c r="B16" s="149">
        <f>'SO 6037'!L85</f>
        <v>0</v>
      </c>
      <c r="C16" s="149">
        <f>'SO 6037'!M85</f>
        <v>0</v>
      </c>
      <c r="D16" s="149">
        <f>'SO 6037'!I85</f>
        <v>0</v>
      </c>
      <c r="E16" s="150">
        <f>'SO 6037'!S85</f>
        <v>19.96</v>
      </c>
      <c r="F16" s="150">
        <f>'SO 6037'!V85</f>
        <v>0</v>
      </c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</row>
    <row r="17" spans="1:26" x14ac:dyDescent="0.25">
      <c r="A17" s="148" t="s">
        <v>71</v>
      </c>
      <c r="B17" s="149">
        <f>'SO 6037'!L89</f>
        <v>0</v>
      </c>
      <c r="C17" s="149">
        <f>'SO 6037'!M89</f>
        <v>0</v>
      </c>
      <c r="D17" s="149">
        <f>'SO 6037'!I89</f>
        <v>0</v>
      </c>
      <c r="E17" s="150">
        <f>'SO 6037'!S89</f>
        <v>0</v>
      </c>
      <c r="F17" s="150">
        <f>'SO 6037'!V89</f>
        <v>0</v>
      </c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</row>
    <row r="18" spans="1:26" x14ac:dyDescent="0.25">
      <c r="A18" s="2" t="s">
        <v>64</v>
      </c>
      <c r="B18" s="151">
        <f>'SO 6037'!L91</f>
        <v>0</v>
      </c>
      <c r="C18" s="151">
        <f>'SO 6037'!M91</f>
        <v>0</v>
      </c>
      <c r="D18" s="151">
        <f>'SO 6037'!I91</f>
        <v>0</v>
      </c>
      <c r="E18" s="152">
        <f>'SO 6037'!S91</f>
        <v>208.035</v>
      </c>
      <c r="F18" s="152">
        <f>'SO 6037'!V91</f>
        <v>0</v>
      </c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</row>
    <row r="19" spans="1:26" x14ac:dyDescent="0.25">
      <c r="A19" s="1"/>
      <c r="B19" s="141"/>
      <c r="C19" s="141"/>
      <c r="D19" s="141"/>
      <c r="E19" s="140"/>
      <c r="F19" s="140"/>
    </row>
    <row r="20" spans="1:26" x14ac:dyDescent="0.25">
      <c r="A20" s="2" t="s">
        <v>72</v>
      </c>
      <c r="B20" s="151"/>
      <c r="C20" s="149"/>
      <c r="D20" s="149"/>
      <c r="E20" s="150"/>
      <c r="F20" s="150"/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</row>
    <row r="21" spans="1:26" x14ac:dyDescent="0.25">
      <c r="A21" s="148" t="s">
        <v>73</v>
      </c>
      <c r="B21" s="149">
        <f>'SO 6037'!L96</f>
        <v>0</v>
      </c>
      <c r="C21" s="149">
        <f>'SO 6037'!M96</f>
        <v>0</v>
      </c>
      <c r="D21" s="149">
        <f>'SO 6037'!I96</f>
        <v>0</v>
      </c>
      <c r="E21" s="150">
        <f>'SO 6037'!S96</f>
        <v>0.60899999999999999</v>
      </c>
      <c r="F21" s="150">
        <f>'SO 6037'!V96</f>
        <v>0</v>
      </c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</row>
    <row r="22" spans="1:26" x14ac:dyDescent="0.25">
      <c r="A22" s="2" t="s">
        <v>72</v>
      </c>
      <c r="B22" s="151">
        <f>'SO 6037'!L98</f>
        <v>0</v>
      </c>
      <c r="C22" s="151">
        <f>'SO 6037'!M98</f>
        <v>0</v>
      </c>
      <c r="D22" s="151">
        <f>'SO 6037'!I98</f>
        <v>0</v>
      </c>
      <c r="E22" s="152">
        <f>'SO 6037'!S98</f>
        <v>0.60899999999999999</v>
      </c>
      <c r="F22" s="152">
        <f>'SO 6037'!V98</f>
        <v>0</v>
      </c>
      <c r="G22" s="145"/>
      <c r="H22" s="145"/>
      <c r="I22" s="145"/>
      <c r="J22" s="145"/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</row>
    <row r="23" spans="1:26" x14ac:dyDescent="0.25">
      <c r="A23" s="1"/>
      <c r="B23" s="141"/>
      <c r="C23" s="141"/>
      <c r="D23" s="141"/>
      <c r="E23" s="140"/>
      <c r="F23" s="140"/>
    </row>
    <row r="24" spans="1:26" x14ac:dyDescent="0.25">
      <c r="A24" s="2" t="s">
        <v>74</v>
      </c>
      <c r="B24" s="151">
        <f>'SO 6037'!L99</f>
        <v>0</v>
      </c>
      <c r="C24" s="151">
        <f>'SO 6037'!M99</f>
        <v>0</v>
      </c>
      <c r="D24" s="151">
        <f>'SO 6037'!I99</f>
        <v>0</v>
      </c>
      <c r="E24" s="152">
        <f>'SO 6037'!S99</f>
        <v>208.64400000000001</v>
      </c>
      <c r="F24" s="152">
        <f>'SO 6037'!V99</f>
        <v>0</v>
      </c>
      <c r="G24" s="145"/>
      <c r="H24" s="145"/>
      <c r="I24" s="145"/>
      <c r="J24" s="145"/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</row>
    <row r="25" spans="1:26" x14ac:dyDescent="0.25">
      <c r="A25" s="1"/>
      <c r="B25" s="141"/>
      <c r="C25" s="141"/>
      <c r="D25" s="141"/>
      <c r="E25" s="140"/>
      <c r="F25" s="140"/>
    </row>
    <row r="26" spans="1:26" x14ac:dyDescent="0.25">
      <c r="A26" s="1"/>
      <c r="B26" s="141"/>
      <c r="C26" s="141"/>
      <c r="D26" s="141"/>
      <c r="E26" s="140"/>
      <c r="F26" s="140"/>
    </row>
    <row r="27" spans="1:26" x14ac:dyDescent="0.25">
      <c r="A27" s="1"/>
      <c r="B27" s="141"/>
      <c r="C27" s="141"/>
      <c r="D27" s="141"/>
      <c r="E27" s="140"/>
      <c r="F27" s="140"/>
    </row>
    <row r="28" spans="1:26" x14ac:dyDescent="0.25">
      <c r="A28" s="1"/>
      <c r="B28" s="141"/>
      <c r="C28" s="141"/>
      <c r="D28" s="141"/>
      <c r="E28" s="140"/>
      <c r="F28" s="140"/>
    </row>
    <row r="29" spans="1:26" x14ac:dyDescent="0.25">
      <c r="A29" s="1"/>
      <c r="B29" s="141"/>
      <c r="C29" s="141"/>
      <c r="D29" s="141"/>
      <c r="E29" s="140"/>
      <c r="F29" s="140"/>
    </row>
    <row r="30" spans="1:26" x14ac:dyDescent="0.25">
      <c r="A30" s="1"/>
      <c r="B30" s="141"/>
      <c r="C30" s="141"/>
      <c r="D30" s="141"/>
      <c r="E30" s="140"/>
      <c r="F30" s="140"/>
    </row>
    <row r="31" spans="1:26" x14ac:dyDescent="0.25">
      <c r="A31" s="1"/>
      <c r="B31" s="141"/>
      <c r="C31" s="141"/>
      <c r="D31" s="141"/>
      <c r="E31" s="140"/>
      <c r="F31" s="140"/>
    </row>
    <row r="32" spans="1:26" x14ac:dyDescent="0.25">
      <c r="A32" s="1"/>
      <c r="B32" s="141"/>
      <c r="C32" s="141"/>
      <c r="D32" s="141"/>
      <c r="E32" s="140"/>
      <c r="F32" s="140"/>
    </row>
    <row r="33" spans="1:6" x14ac:dyDescent="0.25">
      <c r="A33" s="1"/>
      <c r="B33" s="141"/>
      <c r="C33" s="141"/>
      <c r="D33" s="141"/>
      <c r="E33" s="140"/>
      <c r="F33" s="140"/>
    </row>
    <row r="34" spans="1:6" x14ac:dyDescent="0.25">
      <c r="A34" s="1"/>
      <c r="B34" s="141"/>
      <c r="C34" s="141"/>
      <c r="D34" s="141"/>
      <c r="E34" s="140"/>
      <c r="F34" s="140"/>
    </row>
    <row r="35" spans="1:6" x14ac:dyDescent="0.25">
      <c r="A35" s="1"/>
      <c r="B35" s="141"/>
      <c r="C35" s="141"/>
      <c r="D35" s="141"/>
      <c r="E35" s="140"/>
      <c r="F35" s="140"/>
    </row>
    <row r="36" spans="1:6" x14ac:dyDescent="0.25">
      <c r="A36" s="1"/>
      <c r="B36" s="141"/>
      <c r="C36" s="141"/>
      <c r="D36" s="141"/>
      <c r="E36" s="140"/>
      <c r="F36" s="140"/>
    </row>
    <row r="37" spans="1:6" x14ac:dyDescent="0.25">
      <c r="A37" s="1"/>
      <c r="B37" s="141"/>
      <c r="C37" s="141"/>
      <c r="D37" s="141"/>
      <c r="E37" s="140"/>
      <c r="F37" s="140"/>
    </row>
    <row r="38" spans="1:6" x14ac:dyDescent="0.25">
      <c r="A38" s="1"/>
      <c r="B38" s="141"/>
      <c r="C38" s="141"/>
      <c r="D38" s="141"/>
      <c r="E38" s="140"/>
      <c r="F38" s="140"/>
    </row>
    <row r="39" spans="1:6" x14ac:dyDescent="0.25">
      <c r="A39" s="1"/>
      <c r="B39" s="141"/>
      <c r="C39" s="141"/>
      <c r="D39" s="141"/>
      <c r="E39" s="140"/>
      <c r="F39" s="140"/>
    </row>
    <row r="40" spans="1:6" x14ac:dyDescent="0.25">
      <c r="A40" s="1"/>
      <c r="B40" s="141"/>
      <c r="C40" s="141"/>
      <c r="D40" s="141"/>
      <c r="E40" s="140"/>
      <c r="F40" s="140"/>
    </row>
    <row r="41" spans="1:6" x14ac:dyDescent="0.25">
      <c r="A41" s="1"/>
      <c r="B41" s="141"/>
      <c r="C41" s="141"/>
      <c r="D41" s="141"/>
      <c r="E41" s="140"/>
      <c r="F41" s="140"/>
    </row>
    <row r="42" spans="1:6" x14ac:dyDescent="0.25">
      <c r="A42" s="1"/>
      <c r="B42" s="141"/>
      <c r="C42" s="141"/>
      <c r="D42" s="141"/>
      <c r="E42" s="140"/>
      <c r="F42" s="140"/>
    </row>
    <row r="43" spans="1:6" x14ac:dyDescent="0.25">
      <c r="A43" s="1"/>
      <c r="B43" s="141"/>
      <c r="C43" s="141"/>
      <c r="D43" s="141"/>
      <c r="E43" s="140"/>
      <c r="F43" s="140"/>
    </row>
    <row r="44" spans="1:6" x14ac:dyDescent="0.25">
      <c r="A44" s="1"/>
      <c r="B44" s="141"/>
      <c r="C44" s="141"/>
      <c r="D44" s="141"/>
      <c r="E44" s="140"/>
      <c r="F44" s="140"/>
    </row>
    <row r="45" spans="1:6" x14ac:dyDescent="0.25">
      <c r="A45" s="1"/>
      <c r="B45" s="141"/>
      <c r="C45" s="141"/>
      <c r="D45" s="141"/>
      <c r="E45" s="140"/>
      <c r="F45" s="140"/>
    </row>
    <row r="46" spans="1:6" x14ac:dyDescent="0.25">
      <c r="A46" s="1"/>
      <c r="B46" s="141"/>
      <c r="C46" s="141"/>
      <c r="D46" s="141"/>
      <c r="E46" s="140"/>
      <c r="F46" s="140"/>
    </row>
    <row r="47" spans="1:6" x14ac:dyDescent="0.25">
      <c r="A47" s="1"/>
      <c r="B47" s="141"/>
      <c r="C47" s="141"/>
      <c r="D47" s="141"/>
      <c r="E47" s="140"/>
      <c r="F47" s="140"/>
    </row>
    <row r="48" spans="1:6" x14ac:dyDescent="0.25">
      <c r="A48" s="1"/>
      <c r="B48" s="141"/>
      <c r="C48" s="141"/>
      <c r="D48" s="141"/>
      <c r="E48" s="140"/>
      <c r="F48" s="140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854A5-94F1-448D-94FA-191DFBDD5900}">
  <dimension ref="A1:AA99"/>
  <sheetViews>
    <sheetView tabSelected="1" workbookViewId="0">
      <pane ySplit="8" topLeftCell="A78" activePane="bottomLeft" state="frozen"/>
      <selection pane="bottomLeft" activeCell="H78" sqref="H78"/>
    </sheetView>
  </sheetViews>
  <sheetFormatPr defaultColWidth="0" defaultRowHeight="15" x14ac:dyDescent="0.2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8" width="9.7109375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 x14ac:dyDescent="0.25">
      <c r="A1" s="11"/>
      <c r="B1" s="218" t="s">
        <v>20</v>
      </c>
      <c r="C1" s="219"/>
      <c r="D1" s="219"/>
      <c r="E1" s="219"/>
      <c r="F1" s="219"/>
      <c r="G1" s="219"/>
      <c r="H1" s="220"/>
      <c r="I1" s="156" t="s">
        <v>17</v>
      </c>
      <c r="J1" s="11"/>
      <c r="K1" s="3"/>
      <c r="L1" s="3"/>
      <c r="M1" s="3"/>
      <c r="N1" s="3"/>
      <c r="O1" s="3"/>
      <c r="P1" s="5"/>
      <c r="Q1" s="1"/>
      <c r="R1" s="1"/>
      <c r="S1" s="3"/>
      <c r="V1" s="3"/>
      <c r="W1">
        <v>30.126000000000001</v>
      </c>
    </row>
    <row r="2" spans="1:26" ht="20.100000000000001" customHeight="1" x14ac:dyDescent="0.25">
      <c r="A2" s="11"/>
      <c r="B2" s="218" t="s">
        <v>21</v>
      </c>
      <c r="C2" s="219"/>
      <c r="D2" s="219"/>
      <c r="E2" s="219"/>
      <c r="F2" s="219"/>
      <c r="G2" s="219"/>
      <c r="H2" s="220"/>
      <c r="I2" s="156" t="s">
        <v>15</v>
      </c>
      <c r="J2" s="11"/>
      <c r="K2" s="3"/>
      <c r="L2" s="3"/>
      <c r="M2" s="3"/>
      <c r="N2" s="3"/>
      <c r="O2" s="3"/>
      <c r="P2" s="5"/>
      <c r="Q2" s="1"/>
      <c r="R2" s="1"/>
      <c r="S2" s="3"/>
      <c r="V2" s="3"/>
    </row>
    <row r="3" spans="1:26" ht="20.100000000000001" customHeight="1" x14ac:dyDescent="0.25">
      <c r="A3" s="11"/>
      <c r="B3" s="218" t="s">
        <v>22</v>
      </c>
      <c r="C3" s="219"/>
      <c r="D3" s="219"/>
      <c r="E3" s="219"/>
      <c r="F3" s="219"/>
      <c r="G3" s="219"/>
      <c r="H3" s="220"/>
      <c r="I3" s="156" t="s">
        <v>85</v>
      </c>
      <c r="J3" s="11"/>
      <c r="K3" s="3"/>
      <c r="L3" s="3"/>
      <c r="M3" s="3"/>
      <c r="N3" s="3"/>
      <c r="O3" s="3"/>
      <c r="P3" s="5" t="s">
        <v>19</v>
      </c>
      <c r="Q3" s="1"/>
      <c r="R3" s="1"/>
      <c r="S3" s="3"/>
      <c r="V3" s="3"/>
    </row>
    <row r="4" spans="1:26" x14ac:dyDescent="0.25">
      <c r="A4" s="3"/>
      <c r="B4" s="5" t="s">
        <v>86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"/>
      <c r="R4" s="1"/>
      <c r="S4" s="3"/>
      <c r="V4" s="3"/>
    </row>
    <row r="5" spans="1:26" x14ac:dyDescent="0.25">
      <c r="A5" s="3"/>
      <c r="B5" s="157" t="s">
        <v>14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1"/>
      <c r="R5" s="1"/>
      <c r="S5" s="3"/>
      <c r="V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1"/>
      <c r="R6" s="1"/>
      <c r="S6" s="3"/>
      <c r="V6" s="3"/>
    </row>
    <row r="7" spans="1:26" x14ac:dyDescent="0.25">
      <c r="A7" s="13"/>
      <c r="B7" s="14" t="s">
        <v>63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"/>
      <c r="R7" s="1"/>
      <c r="S7" s="13"/>
      <c r="V7" s="13"/>
    </row>
    <row r="8" spans="1:26" ht="15.75" x14ac:dyDescent="0.25">
      <c r="A8" s="159" t="s">
        <v>75</v>
      </c>
      <c r="B8" s="159" t="s">
        <v>76</v>
      </c>
      <c r="C8" s="159" t="s">
        <v>77</v>
      </c>
      <c r="D8" s="159" t="s">
        <v>78</v>
      </c>
      <c r="E8" s="159" t="s">
        <v>79</v>
      </c>
      <c r="F8" s="159" t="s">
        <v>80</v>
      </c>
      <c r="G8" s="159" t="s">
        <v>53</v>
      </c>
      <c r="H8" s="159" t="s">
        <v>54</v>
      </c>
      <c r="I8" s="159" t="s">
        <v>81</v>
      </c>
      <c r="J8" s="159"/>
      <c r="K8" s="159"/>
      <c r="L8" s="159"/>
      <c r="M8" s="159"/>
      <c r="N8" s="159"/>
      <c r="O8" s="159"/>
      <c r="P8" s="159" t="s">
        <v>82</v>
      </c>
      <c r="Q8" s="154"/>
      <c r="R8" s="154"/>
      <c r="S8" s="159" t="s">
        <v>83</v>
      </c>
      <c r="T8" s="155"/>
      <c r="U8" s="155"/>
      <c r="V8" s="159" t="s">
        <v>84</v>
      </c>
      <c r="W8" s="153"/>
      <c r="X8" s="153"/>
      <c r="Y8" s="153"/>
      <c r="Z8" s="153"/>
    </row>
    <row r="9" spans="1:26" x14ac:dyDescent="0.25">
      <c r="A9" s="142"/>
      <c r="B9" s="142"/>
      <c r="C9" s="160"/>
      <c r="D9" s="146" t="s">
        <v>64</v>
      </c>
      <c r="E9" s="142"/>
      <c r="F9" s="161"/>
      <c r="G9" s="161"/>
      <c r="H9" s="161"/>
      <c r="I9" s="143"/>
      <c r="J9" s="142"/>
      <c r="K9" s="142"/>
      <c r="L9" s="142"/>
      <c r="M9" s="142"/>
      <c r="N9" s="142"/>
      <c r="O9" s="142"/>
      <c r="P9" s="142"/>
      <c r="Q9" s="148"/>
      <c r="R9" s="148"/>
      <c r="S9" s="142"/>
      <c r="T9" s="145"/>
      <c r="U9" s="145"/>
      <c r="V9" s="142"/>
      <c r="W9" s="145"/>
      <c r="X9" s="145"/>
      <c r="Y9" s="145"/>
      <c r="Z9" s="145"/>
    </row>
    <row r="10" spans="1:26" x14ac:dyDescent="0.25">
      <c r="A10" s="148"/>
      <c r="B10" s="148"/>
      <c r="C10" s="163">
        <v>1</v>
      </c>
      <c r="D10" s="163" t="s">
        <v>65</v>
      </c>
      <c r="E10" s="148"/>
      <c r="F10" s="162"/>
      <c r="G10" s="162"/>
      <c r="H10" s="162"/>
      <c r="I10" s="149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5"/>
      <c r="U10" s="145"/>
      <c r="V10" s="148"/>
      <c r="W10" s="145"/>
      <c r="X10" s="145"/>
      <c r="Y10" s="145"/>
      <c r="Z10" s="145"/>
    </row>
    <row r="11" spans="1:26" ht="24.95" customHeight="1" x14ac:dyDescent="0.25">
      <c r="A11" s="169"/>
      <c r="B11" s="164" t="s">
        <v>87</v>
      </c>
      <c r="C11" s="170" t="s">
        <v>88</v>
      </c>
      <c r="D11" s="164" t="s">
        <v>89</v>
      </c>
      <c r="E11" s="164" t="s">
        <v>90</v>
      </c>
      <c r="F11" s="165">
        <v>40</v>
      </c>
      <c r="G11" s="165">
        <v>0</v>
      </c>
      <c r="H11" s="165">
        <v>0</v>
      </c>
      <c r="I11" s="166">
        <f t="shared" ref="I11:I37" si="0">ROUND(F11*(G11+H11),3)</f>
        <v>0</v>
      </c>
      <c r="J11" s="164">
        <f t="shared" ref="J11:J37" si="1">ROUND(F11*(N11),3)</f>
        <v>533.79999999999995</v>
      </c>
      <c r="K11" s="167">
        <f t="shared" ref="K11:K37" si="2">ROUND(F11*(O11),3)</f>
        <v>0</v>
      </c>
      <c r="L11" s="167">
        <f t="shared" ref="L11:L37" si="3">ROUND(F11*(G11),3)</f>
        <v>0</v>
      </c>
      <c r="M11" s="167">
        <f t="shared" ref="M11:M37" si="4">ROUND(F11*(H11),3)</f>
        <v>0</v>
      </c>
      <c r="N11" s="167">
        <v>13.345000000000001</v>
      </c>
      <c r="O11" s="167"/>
      <c r="P11" s="172">
        <v>7.9399999999999991E-3</v>
      </c>
      <c r="Q11" s="173"/>
      <c r="R11" s="173">
        <v>7.9399999999999991E-3</v>
      </c>
      <c r="S11" s="171">
        <f t="shared" ref="S11:S37" si="5">ROUND(F11*(P11),3)</f>
        <v>0.318</v>
      </c>
      <c r="T11" s="168"/>
      <c r="U11" s="168"/>
      <c r="V11" s="172"/>
      <c r="Z11">
        <v>0</v>
      </c>
    </row>
    <row r="12" spans="1:26" ht="24.95" customHeight="1" x14ac:dyDescent="0.25">
      <c r="A12" s="169"/>
      <c r="B12" s="164" t="s">
        <v>87</v>
      </c>
      <c r="C12" s="170" t="s">
        <v>91</v>
      </c>
      <c r="D12" s="164" t="s">
        <v>92</v>
      </c>
      <c r="E12" s="164" t="s">
        <v>93</v>
      </c>
      <c r="F12" s="165">
        <v>40</v>
      </c>
      <c r="G12" s="165">
        <v>0</v>
      </c>
      <c r="H12" s="165">
        <v>0</v>
      </c>
      <c r="I12" s="166">
        <f t="shared" si="0"/>
        <v>0</v>
      </c>
      <c r="J12" s="164">
        <f t="shared" si="1"/>
        <v>139.88</v>
      </c>
      <c r="K12" s="167">
        <f t="shared" si="2"/>
        <v>0</v>
      </c>
      <c r="L12" s="167">
        <f t="shared" si="3"/>
        <v>0</v>
      </c>
      <c r="M12" s="167">
        <f t="shared" si="4"/>
        <v>0</v>
      </c>
      <c r="N12" s="167">
        <v>3.4969999999999999</v>
      </c>
      <c r="O12" s="167"/>
      <c r="P12" s="173"/>
      <c r="Q12" s="173"/>
      <c r="R12" s="173"/>
      <c r="S12" s="171">
        <f t="shared" si="5"/>
        <v>0</v>
      </c>
      <c r="T12" s="168"/>
      <c r="U12" s="168"/>
      <c r="V12" s="172"/>
      <c r="Z12">
        <v>0</v>
      </c>
    </row>
    <row r="13" spans="1:26" ht="24.95" customHeight="1" x14ac:dyDescent="0.25">
      <c r="A13" s="169"/>
      <c r="B13" s="164" t="s">
        <v>87</v>
      </c>
      <c r="C13" s="170" t="s">
        <v>94</v>
      </c>
      <c r="D13" s="164" t="s">
        <v>95</v>
      </c>
      <c r="E13" s="164" t="s">
        <v>96</v>
      </c>
      <c r="F13" s="165">
        <v>4</v>
      </c>
      <c r="G13" s="165">
        <v>0</v>
      </c>
      <c r="H13" s="165">
        <v>0</v>
      </c>
      <c r="I13" s="166">
        <f t="shared" si="0"/>
        <v>0</v>
      </c>
      <c r="J13" s="164">
        <f t="shared" si="1"/>
        <v>10.548</v>
      </c>
      <c r="K13" s="167">
        <f t="shared" si="2"/>
        <v>0</v>
      </c>
      <c r="L13" s="167">
        <f t="shared" si="3"/>
        <v>0</v>
      </c>
      <c r="M13" s="167">
        <f t="shared" si="4"/>
        <v>0</v>
      </c>
      <c r="N13" s="167">
        <v>2.637</v>
      </c>
      <c r="O13" s="167"/>
      <c r="P13" s="173"/>
      <c r="Q13" s="173"/>
      <c r="R13" s="173"/>
      <c r="S13" s="171">
        <f t="shared" si="5"/>
        <v>0</v>
      </c>
      <c r="T13" s="168"/>
      <c r="U13" s="168"/>
      <c r="V13" s="172"/>
      <c r="Z13">
        <v>0</v>
      </c>
    </row>
    <row r="14" spans="1:26" ht="24.95" customHeight="1" x14ac:dyDescent="0.25">
      <c r="A14" s="169"/>
      <c r="B14" s="164" t="s">
        <v>87</v>
      </c>
      <c r="C14" s="170" t="s">
        <v>97</v>
      </c>
      <c r="D14" s="164" t="s">
        <v>98</v>
      </c>
      <c r="E14" s="164" t="s">
        <v>90</v>
      </c>
      <c r="F14" s="165">
        <v>65</v>
      </c>
      <c r="G14" s="165">
        <v>0</v>
      </c>
      <c r="H14" s="165">
        <v>0</v>
      </c>
      <c r="I14" s="166">
        <f t="shared" si="0"/>
        <v>0</v>
      </c>
      <c r="J14" s="164">
        <f t="shared" si="1"/>
        <v>1108.9000000000001</v>
      </c>
      <c r="K14" s="167">
        <f t="shared" si="2"/>
        <v>0</v>
      </c>
      <c r="L14" s="167">
        <f t="shared" si="3"/>
        <v>0</v>
      </c>
      <c r="M14" s="167">
        <f t="shared" si="4"/>
        <v>0</v>
      </c>
      <c r="N14" s="167">
        <v>17.059999999999999</v>
      </c>
      <c r="O14" s="167"/>
      <c r="P14" s="172">
        <v>1.2710000000000001E-2</v>
      </c>
      <c r="Q14" s="173"/>
      <c r="R14" s="173">
        <v>1.2710000000000001E-2</v>
      </c>
      <c r="S14" s="171">
        <f t="shared" si="5"/>
        <v>0.82599999999999996</v>
      </c>
      <c r="T14" s="168"/>
      <c r="U14" s="168"/>
      <c r="V14" s="172"/>
      <c r="Z14">
        <v>0</v>
      </c>
    </row>
    <row r="15" spans="1:26" ht="24.95" customHeight="1" x14ac:dyDescent="0.25">
      <c r="A15" s="169"/>
      <c r="B15" s="164" t="s">
        <v>87</v>
      </c>
      <c r="C15" s="170" t="s">
        <v>99</v>
      </c>
      <c r="D15" s="164" t="s">
        <v>100</v>
      </c>
      <c r="E15" s="164" t="s">
        <v>101</v>
      </c>
      <c r="F15" s="165">
        <v>143</v>
      </c>
      <c r="G15" s="165">
        <v>0</v>
      </c>
      <c r="H15" s="165">
        <v>0</v>
      </c>
      <c r="I15" s="166">
        <f t="shared" si="0"/>
        <v>0</v>
      </c>
      <c r="J15" s="164">
        <f t="shared" si="1"/>
        <v>2180.0349999999999</v>
      </c>
      <c r="K15" s="167">
        <f t="shared" si="2"/>
        <v>0</v>
      </c>
      <c r="L15" s="167">
        <f t="shared" si="3"/>
        <v>0</v>
      </c>
      <c r="M15" s="167">
        <f t="shared" si="4"/>
        <v>0</v>
      </c>
      <c r="N15" s="167">
        <v>15.244999999999999</v>
      </c>
      <c r="O15" s="167"/>
      <c r="P15" s="173"/>
      <c r="Q15" s="173"/>
      <c r="R15" s="173"/>
      <c r="S15" s="171">
        <f t="shared" si="5"/>
        <v>0</v>
      </c>
      <c r="T15" s="168"/>
      <c r="U15" s="168"/>
      <c r="V15" s="172"/>
      <c r="Z15">
        <v>0</v>
      </c>
    </row>
    <row r="16" spans="1:26" ht="24.95" customHeight="1" x14ac:dyDescent="0.25">
      <c r="A16" s="169"/>
      <c r="B16" s="164" t="s">
        <v>87</v>
      </c>
      <c r="C16" s="170" t="s">
        <v>102</v>
      </c>
      <c r="D16" s="164" t="s">
        <v>103</v>
      </c>
      <c r="E16" s="164" t="s">
        <v>101</v>
      </c>
      <c r="F16" s="165">
        <v>44.49</v>
      </c>
      <c r="G16" s="165">
        <v>0</v>
      </c>
      <c r="H16" s="165">
        <v>0</v>
      </c>
      <c r="I16" s="166">
        <f t="shared" si="0"/>
        <v>0</v>
      </c>
      <c r="J16" s="164">
        <f t="shared" si="1"/>
        <v>1710.6849999999999</v>
      </c>
      <c r="K16" s="167">
        <f t="shared" si="2"/>
        <v>0</v>
      </c>
      <c r="L16" s="167">
        <f t="shared" si="3"/>
        <v>0</v>
      </c>
      <c r="M16" s="167">
        <f t="shared" si="4"/>
        <v>0</v>
      </c>
      <c r="N16" s="167">
        <v>38.451000000000001</v>
      </c>
      <c r="O16" s="167"/>
      <c r="P16" s="173"/>
      <c r="Q16" s="173"/>
      <c r="R16" s="173"/>
      <c r="S16" s="171">
        <f t="shared" si="5"/>
        <v>0</v>
      </c>
      <c r="T16" s="168"/>
      <c r="U16" s="168"/>
      <c r="V16" s="172"/>
      <c r="Z16">
        <v>0</v>
      </c>
    </row>
    <row r="17" spans="1:26" ht="24.95" customHeight="1" x14ac:dyDescent="0.25">
      <c r="A17" s="169"/>
      <c r="B17" s="164" t="s">
        <v>87</v>
      </c>
      <c r="C17" s="170" t="s">
        <v>104</v>
      </c>
      <c r="D17" s="164" t="s">
        <v>105</v>
      </c>
      <c r="E17" s="164" t="s">
        <v>101</v>
      </c>
      <c r="F17" s="165">
        <v>491.76</v>
      </c>
      <c r="G17" s="165">
        <v>0</v>
      </c>
      <c r="H17" s="165">
        <v>0</v>
      </c>
      <c r="I17" s="166">
        <f t="shared" si="0"/>
        <v>0</v>
      </c>
      <c r="J17" s="164">
        <f t="shared" si="1"/>
        <v>4560.09</v>
      </c>
      <c r="K17" s="167">
        <f t="shared" si="2"/>
        <v>0</v>
      </c>
      <c r="L17" s="167">
        <f t="shared" si="3"/>
        <v>0</v>
      </c>
      <c r="M17" s="167">
        <f t="shared" si="4"/>
        <v>0</v>
      </c>
      <c r="N17" s="167">
        <v>9.2729999999999997</v>
      </c>
      <c r="O17" s="167"/>
      <c r="P17" s="173"/>
      <c r="Q17" s="173"/>
      <c r="R17" s="173"/>
      <c r="S17" s="171">
        <f t="shared" si="5"/>
        <v>0</v>
      </c>
      <c r="T17" s="168"/>
      <c r="U17" s="168"/>
      <c r="V17" s="172"/>
      <c r="Z17">
        <v>0</v>
      </c>
    </row>
    <row r="18" spans="1:26" ht="35.1" customHeight="1" x14ac:dyDescent="0.25">
      <c r="A18" s="169"/>
      <c r="B18" s="164" t="s">
        <v>87</v>
      </c>
      <c r="C18" s="170" t="s">
        <v>106</v>
      </c>
      <c r="D18" s="164" t="s">
        <v>107</v>
      </c>
      <c r="E18" s="164" t="s">
        <v>101</v>
      </c>
      <c r="F18" s="165">
        <v>245.88</v>
      </c>
      <c r="G18" s="165">
        <v>0</v>
      </c>
      <c r="H18" s="165">
        <v>0</v>
      </c>
      <c r="I18" s="166">
        <f t="shared" si="0"/>
        <v>0</v>
      </c>
      <c r="J18" s="164">
        <f t="shared" si="1"/>
        <v>224.98</v>
      </c>
      <c r="K18" s="167">
        <f t="shared" si="2"/>
        <v>0</v>
      </c>
      <c r="L18" s="167">
        <f t="shared" si="3"/>
        <v>0</v>
      </c>
      <c r="M18" s="167">
        <f t="shared" si="4"/>
        <v>0</v>
      </c>
      <c r="N18" s="167">
        <v>0.91500000000000004</v>
      </c>
      <c r="O18" s="167"/>
      <c r="P18" s="173"/>
      <c r="Q18" s="173"/>
      <c r="R18" s="173"/>
      <c r="S18" s="171">
        <f t="shared" si="5"/>
        <v>0</v>
      </c>
      <c r="T18" s="168"/>
      <c r="U18" s="168"/>
      <c r="V18" s="172"/>
      <c r="Z18">
        <v>0</v>
      </c>
    </row>
    <row r="19" spans="1:26" ht="24.95" customHeight="1" x14ac:dyDescent="0.25">
      <c r="A19" s="169"/>
      <c r="B19" s="164" t="s">
        <v>87</v>
      </c>
      <c r="C19" s="170" t="s">
        <v>108</v>
      </c>
      <c r="D19" s="164" t="s">
        <v>109</v>
      </c>
      <c r="E19" s="164" t="s">
        <v>101</v>
      </c>
      <c r="F19" s="165">
        <v>51.48</v>
      </c>
      <c r="G19" s="165">
        <v>0</v>
      </c>
      <c r="H19" s="165">
        <v>0</v>
      </c>
      <c r="I19" s="166">
        <f t="shared" si="0"/>
        <v>0</v>
      </c>
      <c r="J19" s="164">
        <f t="shared" si="1"/>
        <v>1292.4570000000001</v>
      </c>
      <c r="K19" s="167">
        <f t="shared" si="2"/>
        <v>0</v>
      </c>
      <c r="L19" s="167">
        <f t="shared" si="3"/>
        <v>0</v>
      </c>
      <c r="M19" s="167">
        <f t="shared" si="4"/>
        <v>0</v>
      </c>
      <c r="N19" s="167">
        <v>25.106000000000002</v>
      </c>
      <c r="O19" s="167"/>
      <c r="P19" s="173"/>
      <c r="Q19" s="173"/>
      <c r="R19" s="173"/>
      <c r="S19" s="171">
        <f t="shared" si="5"/>
        <v>0</v>
      </c>
      <c r="T19" s="168"/>
      <c r="U19" s="168"/>
      <c r="V19" s="172"/>
      <c r="Z19">
        <v>0</v>
      </c>
    </row>
    <row r="20" spans="1:26" ht="24.95" customHeight="1" x14ac:dyDescent="0.25">
      <c r="A20" s="169"/>
      <c r="B20" s="164" t="s">
        <v>87</v>
      </c>
      <c r="C20" s="170" t="s">
        <v>110</v>
      </c>
      <c r="D20" s="164" t="s">
        <v>111</v>
      </c>
      <c r="E20" s="164" t="s">
        <v>101</v>
      </c>
      <c r="F20" s="165">
        <v>25.74</v>
      </c>
      <c r="G20" s="165">
        <v>0</v>
      </c>
      <c r="H20" s="165">
        <v>0</v>
      </c>
      <c r="I20" s="166">
        <f t="shared" si="0"/>
        <v>0</v>
      </c>
      <c r="J20" s="164">
        <f t="shared" si="1"/>
        <v>141.54400000000001</v>
      </c>
      <c r="K20" s="167">
        <f t="shared" si="2"/>
        <v>0</v>
      </c>
      <c r="L20" s="167">
        <f t="shared" si="3"/>
        <v>0</v>
      </c>
      <c r="M20" s="167">
        <f t="shared" si="4"/>
        <v>0</v>
      </c>
      <c r="N20" s="167">
        <v>5.4989999999999997</v>
      </c>
      <c r="O20" s="167"/>
      <c r="P20" s="173"/>
      <c r="Q20" s="173"/>
      <c r="R20" s="173"/>
      <c r="S20" s="171">
        <f t="shared" si="5"/>
        <v>0</v>
      </c>
      <c r="T20" s="168"/>
      <c r="U20" s="168"/>
      <c r="V20" s="172"/>
      <c r="Z20">
        <v>0</v>
      </c>
    </row>
    <row r="21" spans="1:26" ht="24.95" customHeight="1" x14ac:dyDescent="0.25">
      <c r="A21" s="169"/>
      <c r="B21" s="164" t="s">
        <v>87</v>
      </c>
      <c r="C21" s="170" t="s">
        <v>112</v>
      </c>
      <c r="D21" s="164" t="s">
        <v>113</v>
      </c>
      <c r="E21" s="164" t="s">
        <v>90</v>
      </c>
      <c r="F21" s="165">
        <v>24</v>
      </c>
      <c r="G21" s="165">
        <v>0</v>
      </c>
      <c r="H21" s="165">
        <v>0</v>
      </c>
      <c r="I21" s="166">
        <f t="shared" si="0"/>
        <v>0</v>
      </c>
      <c r="J21" s="164">
        <f t="shared" si="1"/>
        <v>10541.664000000001</v>
      </c>
      <c r="K21" s="167">
        <f t="shared" si="2"/>
        <v>0</v>
      </c>
      <c r="L21" s="167">
        <f t="shared" si="3"/>
        <v>0</v>
      </c>
      <c r="M21" s="167">
        <f t="shared" si="4"/>
        <v>0</v>
      </c>
      <c r="N21" s="167">
        <v>439.23599999999999</v>
      </c>
      <c r="O21" s="167"/>
      <c r="P21" s="172">
        <v>1.7520000000000001E-2</v>
      </c>
      <c r="Q21" s="173"/>
      <c r="R21" s="173">
        <v>1.7520000000000001E-2</v>
      </c>
      <c r="S21" s="171">
        <f t="shared" si="5"/>
        <v>0.42</v>
      </c>
      <c r="T21" s="168"/>
      <c r="U21" s="168"/>
      <c r="V21" s="172"/>
      <c r="Z21">
        <v>0</v>
      </c>
    </row>
    <row r="22" spans="1:26" ht="24.95" customHeight="1" x14ac:dyDescent="0.25">
      <c r="A22" s="169"/>
      <c r="B22" s="164" t="s">
        <v>87</v>
      </c>
      <c r="C22" s="170" t="s">
        <v>114</v>
      </c>
      <c r="D22" s="164" t="s">
        <v>115</v>
      </c>
      <c r="E22" s="164" t="s">
        <v>116</v>
      </c>
      <c r="F22" s="165">
        <v>963.6</v>
      </c>
      <c r="G22" s="165">
        <v>0</v>
      </c>
      <c r="H22" s="165">
        <v>0</v>
      </c>
      <c r="I22" s="166">
        <f t="shared" si="0"/>
        <v>0</v>
      </c>
      <c r="J22" s="164">
        <f t="shared" si="1"/>
        <v>6402.1580000000004</v>
      </c>
      <c r="K22" s="167">
        <f t="shared" si="2"/>
        <v>0</v>
      </c>
      <c r="L22" s="167">
        <f t="shared" si="3"/>
        <v>0</v>
      </c>
      <c r="M22" s="167">
        <f t="shared" si="4"/>
        <v>0</v>
      </c>
      <c r="N22" s="167">
        <v>6.6440000000000001</v>
      </c>
      <c r="O22" s="167"/>
      <c r="P22" s="172">
        <v>8.5000000000000006E-4</v>
      </c>
      <c r="Q22" s="173"/>
      <c r="R22" s="173">
        <v>8.5000000000000006E-4</v>
      </c>
      <c r="S22" s="171">
        <f t="shared" si="5"/>
        <v>0.81899999999999995</v>
      </c>
      <c r="T22" s="168"/>
      <c r="U22" s="168"/>
      <c r="V22" s="172"/>
      <c r="Z22">
        <v>0</v>
      </c>
    </row>
    <row r="23" spans="1:26" ht="24.95" customHeight="1" x14ac:dyDescent="0.25">
      <c r="A23" s="169"/>
      <c r="B23" s="164" t="s">
        <v>87</v>
      </c>
      <c r="C23" s="170" t="s">
        <v>117</v>
      </c>
      <c r="D23" s="164" t="s">
        <v>118</v>
      </c>
      <c r="E23" s="164" t="s">
        <v>116</v>
      </c>
      <c r="F23" s="165">
        <v>963.6</v>
      </c>
      <c r="G23" s="165">
        <v>0</v>
      </c>
      <c r="H23" s="165">
        <v>0</v>
      </c>
      <c r="I23" s="166">
        <f t="shared" si="0"/>
        <v>0</v>
      </c>
      <c r="J23" s="164">
        <f t="shared" si="1"/>
        <v>3618.3180000000002</v>
      </c>
      <c r="K23" s="167">
        <f t="shared" si="2"/>
        <v>0</v>
      </c>
      <c r="L23" s="167">
        <f t="shared" si="3"/>
        <v>0</v>
      </c>
      <c r="M23" s="167">
        <f t="shared" si="4"/>
        <v>0</v>
      </c>
      <c r="N23" s="167">
        <v>3.7549999999999999</v>
      </c>
      <c r="O23" s="167"/>
      <c r="P23" s="173"/>
      <c r="Q23" s="173"/>
      <c r="R23" s="173"/>
      <c r="S23" s="171">
        <f t="shared" si="5"/>
        <v>0</v>
      </c>
      <c r="T23" s="168"/>
      <c r="U23" s="168"/>
      <c r="V23" s="172"/>
      <c r="Z23">
        <v>0</v>
      </c>
    </row>
    <row r="24" spans="1:26" ht="24.95" customHeight="1" x14ac:dyDescent="0.25">
      <c r="A24" s="169"/>
      <c r="B24" s="164" t="s">
        <v>87</v>
      </c>
      <c r="C24" s="170" t="s">
        <v>119</v>
      </c>
      <c r="D24" s="164" t="s">
        <v>120</v>
      </c>
      <c r="E24" s="164" t="s">
        <v>116</v>
      </c>
      <c r="F24" s="165">
        <v>100.8</v>
      </c>
      <c r="G24" s="165">
        <v>0</v>
      </c>
      <c r="H24" s="165">
        <v>0</v>
      </c>
      <c r="I24" s="166">
        <f t="shared" si="0"/>
        <v>0</v>
      </c>
      <c r="J24" s="164">
        <f t="shared" si="1"/>
        <v>320.64499999999998</v>
      </c>
      <c r="K24" s="167">
        <f t="shared" si="2"/>
        <v>0</v>
      </c>
      <c r="L24" s="167">
        <f t="shared" si="3"/>
        <v>0</v>
      </c>
      <c r="M24" s="167">
        <f t="shared" si="4"/>
        <v>0</v>
      </c>
      <c r="N24" s="167">
        <v>3.181</v>
      </c>
      <c r="O24" s="167"/>
      <c r="P24" s="172">
        <v>6.9999999999999999E-4</v>
      </c>
      <c r="Q24" s="173"/>
      <c r="R24" s="173">
        <v>6.9999999999999999E-4</v>
      </c>
      <c r="S24" s="171">
        <f t="shared" si="5"/>
        <v>7.0999999999999994E-2</v>
      </c>
      <c r="T24" s="168"/>
      <c r="U24" s="168"/>
      <c r="V24" s="172"/>
      <c r="Z24">
        <v>0</v>
      </c>
    </row>
    <row r="25" spans="1:26" ht="24.95" customHeight="1" x14ac:dyDescent="0.25">
      <c r="A25" s="169"/>
      <c r="B25" s="164" t="s">
        <v>87</v>
      </c>
      <c r="C25" s="170" t="s">
        <v>121</v>
      </c>
      <c r="D25" s="164" t="s">
        <v>122</v>
      </c>
      <c r="E25" s="164" t="s">
        <v>116</v>
      </c>
      <c r="F25" s="165">
        <v>100.8</v>
      </c>
      <c r="G25" s="165">
        <v>0</v>
      </c>
      <c r="H25" s="165">
        <v>0</v>
      </c>
      <c r="I25" s="166">
        <f t="shared" si="0"/>
        <v>0</v>
      </c>
      <c r="J25" s="164">
        <f t="shared" si="1"/>
        <v>109.872</v>
      </c>
      <c r="K25" s="167">
        <f t="shared" si="2"/>
        <v>0</v>
      </c>
      <c r="L25" s="167">
        <f t="shared" si="3"/>
        <v>0</v>
      </c>
      <c r="M25" s="167">
        <f t="shared" si="4"/>
        <v>0</v>
      </c>
      <c r="N25" s="167">
        <v>1.0900000000000001</v>
      </c>
      <c r="O25" s="167"/>
      <c r="P25" s="173"/>
      <c r="Q25" s="173"/>
      <c r="R25" s="173"/>
      <c r="S25" s="171">
        <f t="shared" si="5"/>
        <v>0</v>
      </c>
      <c r="T25" s="168"/>
      <c r="U25" s="168"/>
      <c r="V25" s="172"/>
      <c r="Z25">
        <v>0</v>
      </c>
    </row>
    <row r="26" spans="1:26" ht="24.95" customHeight="1" x14ac:dyDescent="0.25">
      <c r="A26" s="169"/>
      <c r="B26" s="164" t="s">
        <v>87</v>
      </c>
      <c r="C26" s="170" t="s">
        <v>123</v>
      </c>
      <c r="D26" s="164" t="s">
        <v>124</v>
      </c>
      <c r="E26" s="164" t="s">
        <v>101</v>
      </c>
      <c r="F26" s="165">
        <v>42.741999999999997</v>
      </c>
      <c r="G26" s="165">
        <v>0</v>
      </c>
      <c r="H26" s="165">
        <v>0</v>
      </c>
      <c r="I26" s="166">
        <f t="shared" si="0"/>
        <v>0</v>
      </c>
      <c r="J26" s="164">
        <f t="shared" si="1"/>
        <v>160.624</v>
      </c>
      <c r="K26" s="167">
        <f t="shared" si="2"/>
        <v>0</v>
      </c>
      <c r="L26" s="167">
        <f t="shared" si="3"/>
        <v>0</v>
      </c>
      <c r="M26" s="167">
        <f t="shared" si="4"/>
        <v>0</v>
      </c>
      <c r="N26" s="167">
        <v>3.758</v>
      </c>
      <c r="O26" s="167"/>
      <c r="P26" s="173"/>
      <c r="Q26" s="173"/>
      <c r="R26" s="173"/>
      <c r="S26" s="171">
        <f t="shared" si="5"/>
        <v>0</v>
      </c>
      <c r="T26" s="168"/>
      <c r="U26" s="168"/>
      <c r="V26" s="172"/>
      <c r="Z26">
        <v>0</v>
      </c>
    </row>
    <row r="27" spans="1:26" ht="24.95" customHeight="1" x14ac:dyDescent="0.25">
      <c r="A27" s="169"/>
      <c r="B27" s="164" t="s">
        <v>87</v>
      </c>
      <c r="C27" s="170" t="s">
        <v>125</v>
      </c>
      <c r="D27" s="164" t="s">
        <v>126</v>
      </c>
      <c r="E27" s="164" t="s">
        <v>101</v>
      </c>
      <c r="F27" s="165">
        <v>42.741999999999997</v>
      </c>
      <c r="G27" s="165">
        <v>0</v>
      </c>
      <c r="H27" s="165">
        <v>0</v>
      </c>
      <c r="I27" s="166">
        <f t="shared" si="0"/>
        <v>0</v>
      </c>
      <c r="J27" s="164">
        <f t="shared" si="1"/>
        <v>45.05</v>
      </c>
      <c r="K27" s="167">
        <f t="shared" si="2"/>
        <v>0</v>
      </c>
      <c r="L27" s="167">
        <f t="shared" si="3"/>
        <v>0</v>
      </c>
      <c r="M27" s="167">
        <f t="shared" si="4"/>
        <v>0</v>
      </c>
      <c r="N27" s="167">
        <v>1.054</v>
      </c>
      <c r="O27" s="167"/>
      <c r="P27" s="173"/>
      <c r="Q27" s="173"/>
      <c r="R27" s="173"/>
      <c r="S27" s="171">
        <f t="shared" si="5"/>
        <v>0</v>
      </c>
      <c r="T27" s="168"/>
      <c r="U27" s="168"/>
      <c r="V27" s="172"/>
      <c r="Z27">
        <v>0</v>
      </c>
    </row>
    <row r="28" spans="1:26" ht="24.95" customHeight="1" x14ac:dyDescent="0.25">
      <c r="A28" s="169"/>
      <c r="B28" s="164" t="s">
        <v>87</v>
      </c>
      <c r="C28" s="170" t="s">
        <v>127</v>
      </c>
      <c r="D28" s="164" t="s">
        <v>128</v>
      </c>
      <c r="E28" s="164" t="s">
        <v>101</v>
      </c>
      <c r="F28" s="165">
        <v>379.34</v>
      </c>
      <c r="G28" s="165">
        <v>0</v>
      </c>
      <c r="H28" s="165">
        <v>0</v>
      </c>
      <c r="I28" s="166">
        <f t="shared" si="0"/>
        <v>0</v>
      </c>
      <c r="J28" s="164">
        <f t="shared" si="1"/>
        <v>1406.972</v>
      </c>
      <c r="K28" s="167">
        <f t="shared" si="2"/>
        <v>0</v>
      </c>
      <c r="L28" s="167">
        <f t="shared" si="3"/>
        <v>0</v>
      </c>
      <c r="M28" s="167">
        <f t="shared" si="4"/>
        <v>0</v>
      </c>
      <c r="N28" s="167">
        <v>3.7090000000000001</v>
      </c>
      <c r="O28" s="167"/>
      <c r="P28" s="173"/>
      <c r="Q28" s="173"/>
      <c r="R28" s="173"/>
      <c r="S28" s="171">
        <f t="shared" si="5"/>
        <v>0</v>
      </c>
      <c r="T28" s="168"/>
      <c r="U28" s="168"/>
      <c r="V28" s="172"/>
      <c r="Z28">
        <v>0</v>
      </c>
    </row>
    <row r="29" spans="1:26" ht="24.95" customHeight="1" x14ac:dyDescent="0.25">
      <c r="A29" s="169"/>
      <c r="B29" s="164" t="s">
        <v>87</v>
      </c>
      <c r="C29" s="170" t="s">
        <v>129</v>
      </c>
      <c r="D29" s="164" t="s">
        <v>130</v>
      </c>
      <c r="E29" s="164" t="s">
        <v>101</v>
      </c>
      <c r="F29" s="165">
        <v>88.33</v>
      </c>
      <c r="G29" s="165">
        <v>0</v>
      </c>
      <c r="H29" s="165">
        <v>0</v>
      </c>
      <c r="I29" s="166">
        <f t="shared" si="0"/>
        <v>0</v>
      </c>
      <c r="J29" s="164">
        <f t="shared" si="1"/>
        <v>1380.598</v>
      </c>
      <c r="K29" s="167">
        <f t="shared" si="2"/>
        <v>0</v>
      </c>
      <c r="L29" s="167">
        <f t="shared" si="3"/>
        <v>0</v>
      </c>
      <c r="M29" s="167">
        <f t="shared" si="4"/>
        <v>0</v>
      </c>
      <c r="N29" s="167">
        <v>15.63</v>
      </c>
      <c r="O29" s="167"/>
      <c r="P29" s="173"/>
      <c r="Q29" s="173"/>
      <c r="R29" s="173"/>
      <c r="S29" s="171">
        <f t="shared" si="5"/>
        <v>0</v>
      </c>
      <c r="T29" s="168"/>
      <c r="U29" s="168"/>
      <c r="V29" s="172"/>
      <c r="Z29">
        <v>0</v>
      </c>
    </row>
    <row r="30" spans="1:26" ht="24.95" customHeight="1" x14ac:dyDescent="0.25">
      <c r="A30" s="169"/>
      <c r="B30" s="164" t="s">
        <v>87</v>
      </c>
      <c r="C30" s="170" t="s">
        <v>131</v>
      </c>
      <c r="D30" s="164" t="s">
        <v>132</v>
      </c>
      <c r="E30" s="164" t="s">
        <v>101</v>
      </c>
      <c r="F30" s="165">
        <v>88.33</v>
      </c>
      <c r="G30" s="165">
        <v>0</v>
      </c>
      <c r="H30" s="165">
        <v>0</v>
      </c>
      <c r="I30" s="166">
        <f t="shared" si="0"/>
        <v>0</v>
      </c>
      <c r="J30" s="164">
        <f t="shared" si="1"/>
        <v>565.31200000000001</v>
      </c>
      <c r="K30" s="167">
        <f t="shared" si="2"/>
        <v>0</v>
      </c>
      <c r="L30" s="167">
        <f t="shared" si="3"/>
        <v>0</v>
      </c>
      <c r="M30" s="167">
        <f t="shared" si="4"/>
        <v>0</v>
      </c>
      <c r="N30" s="167">
        <v>6.4</v>
      </c>
      <c r="O30" s="167"/>
      <c r="P30" s="173"/>
      <c r="Q30" s="173"/>
      <c r="R30" s="173"/>
      <c r="S30" s="171">
        <f t="shared" si="5"/>
        <v>0</v>
      </c>
      <c r="T30" s="168"/>
      <c r="U30" s="168"/>
      <c r="V30" s="172"/>
      <c r="Z30">
        <v>0</v>
      </c>
    </row>
    <row r="31" spans="1:26" ht="24.95" customHeight="1" x14ac:dyDescent="0.25">
      <c r="A31" s="169"/>
      <c r="B31" s="164" t="s">
        <v>87</v>
      </c>
      <c r="C31" s="170" t="s">
        <v>133</v>
      </c>
      <c r="D31" s="164" t="s">
        <v>134</v>
      </c>
      <c r="E31" s="164" t="s">
        <v>101</v>
      </c>
      <c r="F31" s="165">
        <v>7.5</v>
      </c>
      <c r="G31" s="165">
        <v>0</v>
      </c>
      <c r="H31" s="165">
        <v>0</v>
      </c>
      <c r="I31" s="166">
        <f t="shared" si="0"/>
        <v>0</v>
      </c>
      <c r="J31" s="164">
        <f t="shared" si="1"/>
        <v>176.72300000000001</v>
      </c>
      <c r="K31" s="167">
        <f t="shared" si="2"/>
        <v>0</v>
      </c>
      <c r="L31" s="167">
        <f t="shared" si="3"/>
        <v>0</v>
      </c>
      <c r="M31" s="167">
        <f t="shared" si="4"/>
        <v>0</v>
      </c>
      <c r="N31" s="167">
        <v>23.562999999999999</v>
      </c>
      <c r="O31" s="167"/>
      <c r="P31" s="173"/>
      <c r="Q31" s="173"/>
      <c r="R31" s="173"/>
      <c r="S31" s="171">
        <f t="shared" si="5"/>
        <v>0</v>
      </c>
      <c r="T31" s="168"/>
      <c r="U31" s="168"/>
      <c r="V31" s="172"/>
      <c r="Z31">
        <v>0</v>
      </c>
    </row>
    <row r="32" spans="1:26" ht="24.95" customHeight="1" x14ac:dyDescent="0.25">
      <c r="A32" s="169"/>
      <c r="B32" s="164" t="s">
        <v>87</v>
      </c>
      <c r="C32" s="170" t="s">
        <v>135</v>
      </c>
      <c r="D32" s="164" t="s">
        <v>136</v>
      </c>
      <c r="E32" s="164" t="s">
        <v>101</v>
      </c>
      <c r="F32" s="165">
        <v>7.5</v>
      </c>
      <c r="G32" s="165">
        <v>0</v>
      </c>
      <c r="H32" s="165">
        <v>0</v>
      </c>
      <c r="I32" s="166">
        <f t="shared" si="0"/>
        <v>0</v>
      </c>
      <c r="J32" s="164">
        <f t="shared" si="1"/>
        <v>50.91</v>
      </c>
      <c r="K32" s="167">
        <f t="shared" si="2"/>
        <v>0</v>
      </c>
      <c r="L32" s="167">
        <f t="shared" si="3"/>
        <v>0</v>
      </c>
      <c r="M32" s="167">
        <f t="shared" si="4"/>
        <v>0</v>
      </c>
      <c r="N32" s="167">
        <v>6.7880000000000003</v>
      </c>
      <c r="O32" s="167"/>
      <c r="P32" s="173"/>
      <c r="Q32" s="173"/>
      <c r="R32" s="173"/>
      <c r="S32" s="171">
        <f t="shared" si="5"/>
        <v>0</v>
      </c>
      <c r="T32" s="168"/>
      <c r="U32" s="168"/>
      <c r="V32" s="172"/>
      <c r="Z32">
        <v>0</v>
      </c>
    </row>
    <row r="33" spans="1:26" ht="24.95" customHeight="1" x14ac:dyDescent="0.25">
      <c r="A33" s="169"/>
      <c r="B33" s="164" t="s">
        <v>137</v>
      </c>
      <c r="C33" s="170" t="s">
        <v>138</v>
      </c>
      <c r="D33" s="164" t="s">
        <v>139</v>
      </c>
      <c r="E33" s="164" t="s">
        <v>116</v>
      </c>
      <c r="F33" s="165">
        <v>160.6</v>
      </c>
      <c r="G33" s="165">
        <v>0</v>
      </c>
      <c r="H33" s="165">
        <v>0</v>
      </c>
      <c r="I33" s="166">
        <f t="shared" si="0"/>
        <v>0</v>
      </c>
      <c r="J33" s="164">
        <f t="shared" si="1"/>
        <v>1550.914</v>
      </c>
      <c r="K33" s="167">
        <f t="shared" si="2"/>
        <v>0</v>
      </c>
      <c r="L33" s="167">
        <f t="shared" si="3"/>
        <v>0</v>
      </c>
      <c r="M33" s="167">
        <f t="shared" si="4"/>
        <v>0</v>
      </c>
      <c r="N33" s="167">
        <v>9.657</v>
      </c>
      <c r="O33" s="167"/>
      <c r="P33" s="173"/>
      <c r="Q33" s="173"/>
      <c r="R33" s="173"/>
      <c r="S33" s="171">
        <f t="shared" si="5"/>
        <v>0</v>
      </c>
      <c r="T33" s="168"/>
      <c r="U33" s="168"/>
      <c r="V33" s="172"/>
      <c r="Z33">
        <v>0</v>
      </c>
    </row>
    <row r="34" spans="1:26" ht="24.95" customHeight="1" x14ac:dyDescent="0.25">
      <c r="A34" s="169"/>
      <c r="B34" s="164" t="s">
        <v>137</v>
      </c>
      <c r="C34" s="170" t="s">
        <v>140</v>
      </c>
      <c r="D34" s="164" t="s">
        <v>141</v>
      </c>
      <c r="E34" s="164" t="s">
        <v>116</v>
      </c>
      <c r="F34" s="165">
        <v>160.6</v>
      </c>
      <c r="G34" s="165">
        <v>0</v>
      </c>
      <c r="H34" s="165">
        <v>0</v>
      </c>
      <c r="I34" s="166">
        <f t="shared" si="0"/>
        <v>0</v>
      </c>
      <c r="J34" s="164">
        <f t="shared" si="1"/>
        <v>3246.3679999999999</v>
      </c>
      <c r="K34" s="167">
        <f t="shared" si="2"/>
        <v>0</v>
      </c>
      <c r="L34" s="167">
        <f t="shared" si="3"/>
        <v>0</v>
      </c>
      <c r="M34" s="167">
        <f t="shared" si="4"/>
        <v>0</v>
      </c>
      <c r="N34" s="167">
        <v>20.213999999999999</v>
      </c>
      <c r="O34" s="167"/>
      <c r="P34" s="173"/>
      <c r="Q34" s="173"/>
      <c r="R34" s="173"/>
      <c r="S34" s="171">
        <f t="shared" si="5"/>
        <v>0</v>
      </c>
      <c r="T34" s="168"/>
      <c r="U34" s="168"/>
      <c r="V34" s="172"/>
      <c r="Z34">
        <v>0</v>
      </c>
    </row>
    <row r="35" spans="1:26" ht="24.95" customHeight="1" x14ac:dyDescent="0.25">
      <c r="A35" s="169"/>
      <c r="B35" s="164" t="s">
        <v>137</v>
      </c>
      <c r="C35" s="170" t="s">
        <v>142</v>
      </c>
      <c r="D35" s="164" t="s">
        <v>143</v>
      </c>
      <c r="E35" s="164" t="s">
        <v>116</v>
      </c>
      <c r="F35" s="165">
        <v>160.6</v>
      </c>
      <c r="G35" s="165">
        <v>0</v>
      </c>
      <c r="H35" s="165">
        <v>0</v>
      </c>
      <c r="I35" s="166">
        <f t="shared" si="0"/>
        <v>0</v>
      </c>
      <c r="J35" s="164">
        <f t="shared" si="1"/>
        <v>912.85</v>
      </c>
      <c r="K35" s="167">
        <f t="shared" si="2"/>
        <v>0</v>
      </c>
      <c r="L35" s="167">
        <f t="shared" si="3"/>
        <v>0</v>
      </c>
      <c r="M35" s="167">
        <f t="shared" si="4"/>
        <v>0</v>
      </c>
      <c r="N35" s="167">
        <v>5.6840000000000002</v>
      </c>
      <c r="O35" s="167"/>
      <c r="P35" s="173"/>
      <c r="Q35" s="173"/>
      <c r="R35" s="173"/>
      <c r="S35" s="171">
        <f t="shared" si="5"/>
        <v>0</v>
      </c>
      <c r="T35" s="168"/>
      <c r="U35" s="168"/>
      <c r="V35" s="172"/>
      <c r="Z35">
        <v>0</v>
      </c>
    </row>
    <row r="36" spans="1:26" ht="24.95" customHeight="1" x14ac:dyDescent="0.25">
      <c r="A36" s="169"/>
      <c r="B36" s="164" t="s">
        <v>137</v>
      </c>
      <c r="C36" s="170" t="s">
        <v>144</v>
      </c>
      <c r="D36" s="164" t="s">
        <v>145</v>
      </c>
      <c r="E36" s="164" t="s">
        <v>90</v>
      </c>
      <c r="F36" s="165">
        <v>85</v>
      </c>
      <c r="G36" s="165">
        <v>0</v>
      </c>
      <c r="H36" s="165">
        <v>0</v>
      </c>
      <c r="I36" s="166">
        <f t="shared" si="0"/>
        <v>0</v>
      </c>
      <c r="J36" s="164">
        <f t="shared" si="1"/>
        <v>186.66</v>
      </c>
      <c r="K36" s="167">
        <f t="shared" si="2"/>
        <v>0</v>
      </c>
      <c r="L36" s="167">
        <f t="shared" si="3"/>
        <v>0</v>
      </c>
      <c r="M36" s="167">
        <f t="shared" si="4"/>
        <v>0</v>
      </c>
      <c r="N36" s="167">
        <v>2.1960000000000002</v>
      </c>
      <c r="O36" s="167"/>
      <c r="P36" s="173"/>
      <c r="Q36" s="173"/>
      <c r="R36" s="173"/>
      <c r="S36" s="171">
        <f t="shared" si="5"/>
        <v>0</v>
      </c>
      <c r="T36" s="168"/>
      <c r="U36" s="168"/>
      <c r="V36" s="172"/>
      <c r="Z36">
        <v>0</v>
      </c>
    </row>
    <row r="37" spans="1:26" ht="24.95" customHeight="1" x14ac:dyDescent="0.25">
      <c r="A37" s="179"/>
      <c r="B37" s="174" t="s">
        <v>146</v>
      </c>
      <c r="C37" s="180" t="s">
        <v>147</v>
      </c>
      <c r="D37" s="174" t="s">
        <v>148</v>
      </c>
      <c r="E37" s="174" t="s">
        <v>90</v>
      </c>
      <c r="F37" s="175">
        <v>26.4</v>
      </c>
      <c r="G37" s="175">
        <v>0</v>
      </c>
      <c r="H37" s="175">
        <v>0</v>
      </c>
      <c r="I37" s="176">
        <f t="shared" si="0"/>
        <v>0</v>
      </c>
      <c r="J37" s="174">
        <f t="shared" si="1"/>
        <v>2288.299</v>
      </c>
      <c r="K37" s="177">
        <f t="shared" si="2"/>
        <v>0</v>
      </c>
      <c r="L37" s="177">
        <f t="shared" si="3"/>
        <v>0</v>
      </c>
      <c r="M37" s="177">
        <f t="shared" si="4"/>
        <v>0</v>
      </c>
      <c r="N37" s="177">
        <v>86.677999999999997</v>
      </c>
      <c r="O37" s="177"/>
      <c r="P37" s="182">
        <v>2.58E-2</v>
      </c>
      <c r="Q37" s="183"/>
      <c r="R37" s="183">
        <v>2.58E-2</v>
      </c>
      <c r="S37" s="181">
        <f t="shared" si="5"/>
        <v>0.68100000000000005</v>
      </c>
      <c r="T37" s="178"/>
      <c r="U37" s="178"/>
      <c r="V37" s="182"/>
      <c r="Z37">
        <v>0</v>
      </c>
    </row>
    <row r="38" spans="1:26" x14ac:dyDescent="0.25">
      <c r="A38" s="148"/>
      <c r="B38" s="148"/>
      <c r="C38" s="163">
        <v>1</v>
      </c>
      <c r="D38" s="163" t="s">
        <v>65</v>
      </c>
      <c r="E38" s="148"/>
      <c r="F38" s="162"/>
      <c r="G38" s="184">
        <f>ROUND((SUM(L10:L37))/1,3)</f>
        <v>0</v>
      </c>
      <c r="H38" s="184">
        <f>ROUND((SUM(M10:M37))/1,3)</f>
        <v>0</v>
      </c>
      <c r="I38" s="151">
        <f>ROUND((SUM(I10:I37))/1,3)</f>
        <v>0</v>
      </c>
      <c r="J38" s="148"/>
      <c r="K38" s="148"/>
      <c r="L38" s="148">
        <f>ROUND((SUM(L10:L37))/1,3)</f>
        <v>0</v>
      </c>
      <c r="M38" s="148">
        <f>ROUND((SUM(M10:M37))/1,3)</f>
        <v>0</v>
      </c>
      <c r="N38" s="148"/>
      <c r="O38" s="148"/>
      <c r="P38" s="184"/>
      <c r="Q38" s="148"/>
      <c r="R38" s="148"/>
      <c r="S38" s="184">
        <f>ROUND((SUM(S10:S37))/1,3)</f>
        <v>3.1349999999999998</v>
      </c>
      <c r="T38" s="145"/>
      <c r="U38" s="145"/>
      <c r="V38" s="2">
        <f>ROUND((SUM(V10:V37))/1,3)</f>
        <v>0</v>
      </c>
      <c r="W38" s="145"/>
      <c r="X38" s="145"/>
      <c r="Y38" s="145"/>
      <c r="Z38" s="145"/>
    </row>
    <row r="39" spans="1:26" x14ac:dyDescent="0.25">
      <c r="A39" s="1"/>
      <c r="B39" s="1"/>
      <c r="C39" s="1"/>
      <c r="D39" s="1"/>
      <c r="E39" s="1"/>
      <c r="F39" s="158"/>
      <c r="G39" s="158"/>
      <c r="H39" s="158"/>
      <c r="I39" s="141"/>
      <c r="J39" s="1"/>
      <c r="K39" s="1"/>
      <c r="L39" s="1"/>
      <c r="M39" s="1"/>
      <c r="N39" s="1"/>
      <c r="O39" s="1"/>
      <c r="P39" s="1"/>
      <c r="Q39" s="1"/>
      <c r="R39" s="1"/>
      <c r="S39" s="1"/>
      <c r="V39" s="1"/>
    </row>
    <row r="40" spans="1:26" x14ac:dyDescent="0.25">
      <c r="A40" s="148"/>
      <c r="B40" s="148"/>
      <c r="C40" s="163">
        <v>3</v>
      </c>
      <c r="D40" s="163" t="s">
        <v>66</v>
      </c>
      <c r="E40" s="148"/>
      <c r="F40" s="162"/>
      <c r="G40" s="162"/>
      <c r="H40" s="162"/>
      <c r="I40" s="149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5"/>
      <c r="U40" s="145"/>
      <c r="V40" s="148"/>
      <c r="W40" s="145"/>
      <c r="X40" s="145"/>
      <c r="Y40" s="145"/>
      <c r="Z40" s="145"/>
    </row>
    <row r="41" spans="1:26" ht="24.95" customHeight="1" x14ac:dyDescent="0.25">
      <c r="A41" s="169"/>
      <c r="B41" s="164" t="s">
        <v>149</v>
      </c>
      <c r="C41" s="170" t="s">
        <v>150</v>
      </c>
      <c r="D41" s="164" t="s">
        <v>151</v>
      </c>
      <c r="E41" s="164" t="s">
        <v>90</v>
      </c>
      <c r="F41" s="165">
        <v>170</v>
      </c>
      <c r="G41" s="165">
        <v>0</v>
      </c>
      <c r="H41" s="165">
        <v>0</v>
      </c>
      <c r="I41" s="166">
        <f>ROUND(F41*(G41+H41),3)</f>
        <v>0</v>
      </c>
      <c r="J41" s="164">
        <f>ROUND(F41*(N41),3)</f>
        <v>534.30999999999995</v>
      </c>
      <c r="K41" s="167">
        <f>ROUND(F41*(O41),3)</f>
        <v>0</v>
      </c>
      <c r="L41" s="167">
        <f>ROUND(F41*(G41),3)</f>
        <v>0</v>
      </c>
      <c r="M41" s="167">
        <f>ROUND(F41*(H41),3)</f>
        <v>0</v>
      </c>
      <c r="N41" s="167">
        <v>3.1429999999999998</v>
      </c>
      <c r="O41" s="167"/>
      <c r="P41" s="173"/>
      <c r="Q41" s="173"/>
      <c r="R41" s="173"/>
      <c r="S41" s="171">
        <f>ROUND(F41*(P41),3)</f>
        <v>0</v>
      </c>
      <c r="T41" s="168"/>
      <c r="U41" s="168"/>
      <c r="V41" s="172"/>
      <c r="Z41">
        <v>0</v>
      </c>
    </row>
    <row r="42" spans="1:26" x14ac:dyDescent="0.25">
      <c r="A42" s="148"/>
      <c r="B42" s="148"/>
      <c r="C42" s="163">
        <v>3</v>
      </c>
      <c r="D42" s="163" t="s">
        <v>66</v>
      </c>
      <c r="E42" s="148"/>
      <c r="F42" s="162"/>
      <c r="G42" s="184">
        <f>ROUND((SUM(L40:L41))/1,3)</f>
        <v>0</v>
      </c>
      <c r="H42" s="184">
        <f>ROUND((SUM(M40:M41))/1,3)</f>
        <v>0</v>
      </c>
      <c r="I42" s="151">
        <f>ROUND((SUM(I40:I41))/1,3)</f>
        <v>0</v>
      </c>
      <c r="J42" s="148"/>
      <c r="K42" s="148"/>
      <c r="L42" s="148">
        <f>ROUND((SUM(L40:L41))/1,3)</f>
        <v>0</v>
      </c>
      <c r="M42" s="148">
        <f>ROUND((SUM(M40:M41))/1,3)</f>
        <v>0</v>
      </c>
      <c r="N42" s="148"/>
      <c r="O42" s="148"/>
      <c r="P42" s="184"/>
      <c r="Q42" s="148"/>
      <c r="R42" s="148"/>
      <c r="S42" s="184">
        <f>ROUND((SUM(S40:S41))/1,3)</f>
        <v>0</v>
      </c>
      <c r="T42" s="145"/>
      <c r="U42" s="145"/>
      <c r="V42" s="2">
        <f>ROUND((SUM(V40:V41))/1,3)</f>
        <v>0</v>
      </c>
      <c r="W42" s="145"/>
      <c r="X42" s="145"/>
      <c r="Y42" s="145"/>
      <c r="Z42" s="145"/>
    </row>
    <row r="43" spans="1:26" x14ac:dyDescent="0.25">
      <c r="A43" s="1"/>
      <c r="B43" s="1"/>
      <c r="C43" s="1"/>
      <c r="D43" s="1"/>
      <c r="E43" s="1"/>
      <c r="F43" s="158"/>
      <c r="G43" s="158"/>
      <c r="H43" s="158"/>
      <c r="I43" s="141"/>
      <c r="J43" s="1"/>
      <c r="K43" s="1"/>
      <c r="L43" s="1"/>
      <c r="M43" s="1"/>
      <c r="N43" s="1"/>
      <c r="O43" s="1"/>
      <c r="P43" s="1"/>
      <c r="Q43" s="1"/>
      <c r="R43" s="1"/>
      <c r="S43" s="1"/>
      <c r="V43" s="1"/>
    </row>
    <row r="44" spans="1:26" x14ac:dyDescent="0.25">
      <c r="A44" s="148"/>
      <c r="B44" s="148"/>
      <c r="C44" s="163">
        <v>4</v>
      </c>
      <c r="D44" s="163" t="s">
        <v>67</v>
      </c>
      <c r="E44" s="148"/>
      <c r="F44" s="162"/>
      <c r="G44" s="162"/>
      <c r="H44" s="162"/>
      <c r="I44" s="149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5"/>
      <c r="U44" s="145"/>
      <c r="V44" s="148"/>
      <c r="W44" s="145"/>
      <c r="X44" s="145"/>
      <c r="Y44" s="145"/>
      <c r="Z44" s="145"/>
    </row>
    <row r="45" spans="1:26" ht="24.95" customHeight="1" x14ac:dyDescent="0.25">
      <c r="A45" s="169"/>
      <c r="B45" s="164" t="s">
        <v>152</v>
      </c>
      <c r="C45" s="170" t="s">
        <v>153</v>
      </c>
      <c r="D45" s="164" t="s">
        <v>154</v>
      </c>
      <c r="E45" s="164" t="s">
        <v>101</v>
      </c>
      <c r="F45" s="165">
        <v>24.09</v>
      </c>
      <c r="G45" s="165">
        <v>0</v>
      </c>
      <c r="H45" s="165">
        <v>0</v>
      </c>
      <c r="I45" s="166">
        <f>ROUND(F45*(G45+H45),3)</f>
        <v>0</v>
      </c>
      <c r="J45" s="164">
        <f>ROUND(F45*(N45),3)</f>
        <v>736.04600000000005</v>
      </c>
      <c r="K45" s="167">
        <f>ROUND(F45*(O45),3)</f>
        <v>0</v>
      </c>
      <c r="L45" s="167">
        <f>ROUND(F45*(G45),3)</f>
        <v>0</v>
      </c>
      <c r="M45" s="167">
        <f>ROUND(F45*(H45),3)</f>
        <v>0</v>
      </c>
      <c r="N45" s="167">
        <v>30.553999999999998</v>
      </c>
      <c r="O45" s="167"/>
      <c r="P45" s="172">
        <v>1.8907700000000001</v>
      </c>
      <c r="Q45" s="173"/>
      <c r="R45" s="173">
        <v>1.8907700000000001</v>
      </c>
      <c r="S45" s="171">
        <f>ROUND(F45*(P45),3)</f>
        <v>45.548999999999999</v>
      </c>
      <c r="T45" s="168"/>
      <c r="U45" s="168"/>
      <c r="V45" s="172"/>
      <c r="Z45">
        <v>0</v>
      </c>
    </row>
    <row r="46" spans="1:26" ht="24.95" customHeight="1" x14ac:dyDescent="0.25">
      <c r="A46" s="169"/>
      <c r="B46" s="164" t="s">
        <v>152</v>
      </c>
      <c r="C46" s="170" t="s">
        <v>155</v>
      </c>
      <c r="D46" s="164" t="s">
        <v>156</v>
      </c>
      <c r="E46" s="164" t="s">
        <v>157</v>
      </c>
      <c r="F46" s="165">
        <v>4</v>
      </c>
      <c r="G46" s="165">
        <v>0</v>
      </c>
      <c r="H46" s="165">
        <v>0</v>
      </c>
      <c r="I46" s="166">
        <f>ROUND(F46*(G46+H46),3)</f>
        <v>0</v>
      </c>
      <c r="J46" s="164">
        <f>ROUND(F46*(N46),3)</f>
        <v>30.876000000000001</v>
      </c>
      <c r="K46" s="167">
        <f>ROUND(F46*(O46),3)</f>
        <v>0</v>
      </c>
      <c r="L46" s="167">
        <f>ROUND(F46*(G46),3)</f>
        <v>0</v>
      </c>
      <c r="M46" s="167">
        <f>ROUND(F46*(H46),3)</f>
        <v>0</v>
      </c>
      <c r="N46" s="167">
        <v>7.7190000000000003</v>
      </c>
      <c r="O46" s="167"/>
      <c r="P46" s="172">
        <v>6.6E-3</v>
      </c>
      <c r="Q46" s="173"/>
      <c r="R46" s="173">
        <v>6.6E-3</v>
      </c>
      <c r="S46" s="171">
        <f>ROUND(F46*(P46),3)</f>
        <v>2.5999999999999999E-2</v>
      </c>
      <c r="T46" s="168"/>
      <c r="U46" s="168"/>
      <c r="V46" s="172"/>
      <c r="Z46">
        <v>0</v>
      </c>
    </row>
    <row r="47" spans="1:26" ht="24.95" customHeight="1" x14ac:dyDescent="0.25">
      <c r="A47" s="169"/>
      <c r="B47" s="164" t="s">
        <v>152</v>
      </c>
      <c r="C47" s="170" t="s">
        <v>158</v>
      </c>
      <c r="D47" s="164" t="s">
        <v>159</v>
      </c>
      <c r="E47" s="164" t="s">
        <v>157</v>
      </c>
      <c r="F47" s="165">
        <v>5</v>
      </c>
      <c r="G47" s="165">
        <v>0</v>
      </c>
      <c r="H47" s="165">
        <v>0</v>
      </c>
      <c r="I47" s="166">
        <f>ROUND(F47*(G47+H47),3)</f>
        <v>0</v>
      </c>
      <c r="J47" s="164">
        <f>ROUND(F47*(N47),3)</f>
        <v>75.39</v>
      </c>
      <c r="K47" s="167">
        <f>ROUND(F47*(O47),3)</f>
        <v>0</v>
      </c>
      <c r="L47" s="167">
        <f>ROUND(F47*(G47),3)</f>
        <v>0</v>
      </c>
      <c r="M47" s="167">
        <f>ROUND(F47*(H47),3)</f>
        <v>0</v>
      </c>
      <c r="N47" s="167">
        <v>15.077999999999999</v>
      </c>
      <c r="O47" s="167"/>
      <c r="P47" s="172">
        <v>8.838E-2</v>
      </c>
      <c r="Q47" s="173"/>
      <c r="R47" s="173">
        <v>8.838E-2</v>
      </c>
      <c r="S47" s="171">
        <f>ROUND(F47*(P47),3)</f>
        <v>0.442</v>
      </c>
      <c r="T47" s="168"/>
      <c r="U47" s="168"/>
      <c r="V47" s="172"/>
      <c r="Z47">
        <v>0</v>
      </c>
    </row>
    <row r="48" spans="1:26" ht="24.95" customHeight="1" x14ac:dyDescent="0.25">
      <c r="A48" s="179"/>
      <c r="B48" s="174" t="s">
        <v>160</v>
      </c>
      <c r="C48" s="180" t="s">
        <v>161</v>
      </c>
      <c r="D48" s="174" t="s">
        <v>162</v>
      </c>
      <c r="E48" s="174" t="s">
        <v>157</v>
      </c>
      <c r="F48" s="175">
        <v>4</v>
      </c>
      <c r="G48" s="175">
        <v>0</v>
      </c>
      <c r="H48" s="175">
        <v>0</v>
      </c>
      <c r="I48" s="176">
        <f>ROUND(F48*(G48+H48),3)</f>
        <v>0</v>
      </c>
      <c r="J48" s="174">
        <f>ROUND(F48*(N48),3)</f>
        <v>184.28800000000001</v>
      </c>
      <c r="K48" s="177">
        <f>ROUND(F48*(O48),3)</f>
        <v>0</v>
      </c>
      <c r="L48" s="177">
        <f>ROUND(F48*(G48),3)</f>
        <v>0</v>
      </c>
      <c r="M48" s="177">
        <f>ROUND(F48*(H48),3)</f>
        <v>0</v>
      </c>
      <c r="N48" s="177">
        <v>46.072000000000003</v>
      </c>
      <c r="O48" s="177"/>
      <c r="P48" s="182">
        <v>0.73199999999999998</v>
      </c>
      <c r="Q48" s="183"/>
      <c r="R48" s="183">
        <v>0.73199999999999998</v>
      </c>
      <c r="S48" s="181">
        <f>ROUND(F48*(P48),3)</f>
        <v>2.9279999999999999</v>
      </c>
      <c r="T48" s="178"/>
      <c r="U48" s="178"/>
      <c r="V48" s="182"/>
      <c r="Z48">
        <v>0</v>
      </c>
    </row>
    <row r="49" spans="1:26" x14ac:dyDescent="0.25">
      <c r="A49" s="148"/>
      <c r="B49" s="148"/>
      <c r="C49" s="163">
        <v>4</v>
      </c>
      <c r="D49" s="163" t="s">
        <v>67</v>
      </c>
      <c r="E49" s="148"/>
      <c r="F49" s="162"/>
      <c r="G49" s="184">
        <f>ROUND((SUM(L44:L48))/1,3)</f>
        <v>0</v>
      </c>
      <c r="H49" s="184">
        <f>ROUND((SUM(M44:M48))/1,3)</f>
        <v>0</v>
      </c>
      <c r="I49" s="151">
        <f>ROUND((SUM(I44:I48))/1,3)</f>
        <v>0</v>
      </c>
      <c r="J49" s="148"/>
      <c r="K49" s="148"/>
      <c r="L49" s="148">
        <f>ROUND((SUM(L44:L48))/1,3)</f>
        <v>0</v>
      </c>
      <c r="M49" s="148">
        <f>ROUND((SUM(M44:M48))/1,3)</f>
        <v>0</v>
      </c>
      <c r="N49" s="148"/>
      <c r="O49" s="148"/>
      <c r="P49" s="184"/>
      <c r="Q49" s="148"/>
      <c r="R49" s="148"/>
      <c r="S49" s="184">
        <f>ROUND((SUM(S44:S48))/1,3)</f>
        <v>48.945</v>
      </c>
      <c r="T49" s="145"/>
      <c r="U49" s="145"/>
      <c r="V49" s="2">
        <f>ROUND((SUM(V44:V48))/1,3)</f>
        <v>0</v>
      </c>
      <c r="W49" s="145"/>
      <c r="X49" s="145"/>
      <c r="Y49" s="145"/>
      <c r="Z49" s="145"/>
    </row>
    <row r="50" spans="1:26" x14ac:dyDescent="0.25">
      <c r="A50" s="1"/>
      <c r="B50" s="1"/>
      <c r="C50" s="1"/>
      <c r="D50" s="1"/>
      <c r="E50" s="1"/>
      <c r="F50" s="158"/>
      <c r="G50" s="158"/>
      <c r="H50" s="158"/>
      <c r="I50" s="141"/>
      <c r="J50" s="1"/>
      <c r="K50" s="1"/>
      <c r="L50" s="1"/>
      <c r="M50" s="1"/>
      <c r="N50" s="1"/>
      <c r="O50" s="1"/>
      <c r="P50" s="1"/>
      <c r="Q50" s="1"/>
      <c r="R50" s="1"/>
      <c r="S50" s="1"/>
      <c r="V50" s="1"/>
    </row>
    <row r="51" spans="1:26" x14ac:dyDescent="0.25">
      <c r="A51" s="148"/>
      <c r="B51" s="148"/>
      <c r="C51" s="163">
        <v>5</v>
      </c>
      <c r="D51" s="163" t="s">
        <v>68</v>
      </c>
      <c r="E51" s="148"/>
      <c r="F51" s="162"/>
      <c r="G51" s="162"/>
      <c r="H51" s="162"/>
      <c r="I51" s="149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5"/>
      <c r="U51" s="145"/>
      <c r="V51" s="148"/>
      <c r="W51" s="145"/>
      <c r="X51" s="145"/>
      <c r="Y51" s="145"/>
      <c r="Z51" s="145"/>
    </row>
    <row r="52" spans="1:26" ht="24.95" customHeight="1" x14ac:dyDescent="0.25">
      <c r="A52" s="169"/>
      <c r="B52" s="164" t="s">
        <v>163</v>
      </c>
      <c r="C52" s="170" t="s">
        <v>164</v>
      </c>
      <c r="D52" s="164" t="s">
        <v>165</v>
      </c>
      <c r="E52" s="164" t="s">
        <v>101</v>
      </c>
      <c r="F52" s="165">
        <v>32.119999999999997</v>
      </c>
      <c r="G52" s="165">
        <v>0</v>
      </c>
      <c r="H52" s="165">
        <v>0</v>
      </c>
      <c r="I52" s="166">
        <f>ROUND(F52*(G52+H52),3)</f>
        <v>0</v>
      </c>
      <c r="J52" s="164">
        <f>ROUND(F52*(N52),3)</f>
        <v>569.745</v>
      </c>
      <c r="K52" s="167">
        <f>ROUND(F52*(O52),3)</f>
        <v>0</v>
      </c>
      <c r="L52" s="167">
        <f>ROUND(F52*(G52),3)</f>
        <v>0</v>
      </c>
      <c r="M52" s="167">
        <f>ROUND(F52*(H52),3)</f>
        <v>0</v>
      </c>
      <c r="N52" s="167">
        <v>17.738</v>
      </c>
      <c r="O52" s="167"/>
      <c r="P52" s="172">
        <v>1.6867000000000001</v>
      </c>
      <c r="Q52" s="173"/>
      <c r="R52" s="173">
        <v>1.6867000000000001</v>
      </c>
      <c r="S52" s="171">
        <f>ROUND(F52*(P52),3)</f>
        <v>54.177</v>
      </c>
      <c r="T52" s="168"/>
      <c r="U52" s="168"/>
      <c r="V52" s="172"/>
      <c r="Z52">
        <v>0</v>
      </c>
    </row>
    <row r="53" spans="1:26" ht="24.95" customHeight="1" x14ac:dyDescent="0.25">
      <c r="A53" s="169"/>
      <c r="B53" s="164" t="s">
        <v>163</v>
      </c>
      <c r="C53" s="170" t="s">
        <v>166</v>
      </c>
      <c r="D53" s="164" t="s">
        <v>167</v>
      </c>
      <c r="E53" s="164" t="s">
        <v>101</v>
      </c>
      <c r="F53" s="165">
        <v>24.09</v>
      </c>
      <c r="G53" s="165">
        <v>0</v>
      </c>
      <c r="H53" s="165">
        <v>0</v>
      </c>
      <c r="I53" s="166">
        <f>ROUND(F53*(G53+H53),3)</f>
        <v>0</v>
      </c>
      <c r="J53" s="164">
        <f>ROUND(F53*(N53),3)</f>
        <v>2083.5439999999999</v>
      </c>
      <c r="K53" s="167">
        <f>ROUND(F53*(O53),3)</f>
        <v>0</v>
      </c>
      <c r="L53" s="167">
        <f>ROUND(F53*(G53),3)</f>
        <v>0</v>
      </c>
      <c r="M53" s="167">
        <f>ROUND(F53*(H53),3)</f>
        <v>0</v>
      </c>
      <c r="N53" s="167">
        <v>86.49</v>
      </c>
      <c r="O53" s="167"/>
      <c r="P53" s="172">
        <v>2.1383000000000001</v>
      </c>
      <c r="Q53" s="173"/>
      <c r="R53" s="173">
        <v>2.1383000000000001</v>
      </c>
      <c r="S53" s="171">
        <f>ROUND(F53*(P53),3)</f>
        <v>51.512</v>
      </c>
      <c r="T53" s="168"/>
      <c r="U53" s="168"/>
      <c r="V53" s="172"/>
      <c r="Z53">
        <v>0</v>
      </c>
    </row>
    <row r="54" spans="1:26" ht="24.95" customHeight="1" x14ac:dyDescent="0.25">
      <c r="A54" s="169"/>
      <c r="B54" s="164" t="s">
        <v>163</v>
      </c>
      <c r="C54" s="170" t="s">
        <v>168</v>
      </c>
      <c r="D54" s="164" t="s">
        <v>169</v>
      </c>
      <c r="E54" s="164" t="s">
        <v>116</v>
      </c>
      <c r="F54" s="165">
        <v>160.6</v>
      </c>
      <c r="G54" s="165">
        <v>0</v>
      </c>
      <c r="H54" s="165">
        <v>0</v>
      </c>
      <c r="I54" s="166">
        <f>ROUND(F54*(G54+H54),3)</f>
        <v>0</v>
      </c>
      <c r="J54" s="164">
        <f>ROUND(F54*(N54),3)</f>
        <v>1362.8520000000001</v>
      </c>
      <c r="K54" s="167">
        <f>ROUND(F54*(O54),3)</f>
        <v>0</v>
      </c>
      <c r="L54" s="167">
        <f>ROUND(F54*(G54),3)</f>
        <v>0</v>
      </c>
      <c r="M54" s="167">
        <f>ROUND(F54*(H54),3)</f>
        <v>0</v>
      </c>
      <c r="N54" s="167">
        <v>8.4860000000000007</v>
      </c>
      <c r="O54" s="167"/>
      <c r="P54" s="172">
        <v>9.9150000000000002E-2</v>
      </c>
      <c r="Q54" s="173"/>
      <c r="R54" s="173">
        <v>9.9150000000000002E-2</v>
      </c>
      <c r="S54" s="171">
        <f>ROUND(F54*(P54),3)</f>
        <v>15.923</v>
      </c>
      <c r="T54" s="168"/>
      <c r="U54" s="168"/>
      <c r="V54" s="172"/>
      <c r="Z54">
        <v>0</v>
      </c>
    </row>
    <row r="55" spans="1:26" x14ac:dyDescent="0.25">
      <c r="A55" s="148"/>
      <c r="B55" s="148"/>
      <c r="C55" s="163">
        <v>5</v>
      </c>
      <c r="D55" s="163" t="s">
        <v>68</v>
      </c>
      <c r="E55" s="148"/>
      <c r="F55" s="162"/>
      <c r="G55" s="184">
        <f>ROUND((SUM(L51:L54))/1,3)</f>
        <v>0</v>
      </c>
      <c r="H55" s="184">
        <f>ROUND((SUM(M51:M54))/1,3)</f>
        <v>0</v>
      </c>
      <c r="I55" s="151">
        <f>ROUND((SUM(I51:I54))/1,3)</f>
        <v>0</v>
      </c>
      <c r="J55" s="148"/>
      <c r="K55" s="148"/>
      <c r="L55" s="148">
        <f>ROUND((SUM(L51:L54))/1,3)</f>
        <v>0</v>
      </c>
      <c r="M55" s="148">
        <f>ROUND((SUM(M51:M54))/1,3)</f>
        <v>0</v>
      </c>
      <c r="N55" s="148"/>
      <c r="O55" s="148"/>
      <c r="P55" s="184"/>
      <c r="Q55" s="148"/>
      <c r="R55" s="148"/>
      <c r="S55" s="184">
        <f>ROUND((SUM(S51:S54))/1,3)</f>
        <v>121.61199999999999</v>
      </c>
      <c r="T55" s="145"/>
      <c r="U55" s="145"/>
      <c r="V55" s="2">
        <f>ROUND((SUM(V51:V54))/1,3)</f>
        <v>0</v>
      </c>
      <c r="W55" s="145"/>
      <c r="X55" s="145"/>
      <c r="Y55" s="145"/>
      <c r="Z55" s="145"/>
    </row>
    <row r="56" spans="1:26" x14ac:dyDescent="0.25">
      <c r="A56" s="1"/>
      <c r="B56" s="1"/>
      <c r="C56" s="1"/>
      <c r="D56" s="1"/>
      <c r="E56" s="1"/>
      <c r="F56" s="158"/>
      <c r="G56" s="158"/>
      <c r="H56" s="158"/>
      <c r="I56" s="141"/>
      <c r="J56" s="1"/>
      <c r="K56" s="1"/>
      <c r="L56" s="1"/>
      <c r="M56" s="1"/>
      <c r="N56" s="1"/>
      <c r="O56" s="1"/>
      <c r="P56" s="1"/>
      <c r="Q56" s="1"/>
      <c r="R56" s="1"/>
      <c r="S56" s="1"/>
      <c r="V56" s="1"/>
    </row>
    <row r="57" spans="1:26" x14ac:dyDescent="0.25">
      <c r="A57" s="148"/>
      <c r="B57" s="148"/>
      <c r="C57" s="163">
        <v>8</v>
      </c>
      <c r="D57" s="163" t="s">
        <v>69</v>
      </c>
      <c r="E57" s="148"/>
      <c r="F57" s="162"/>
      <c r="G57" s="162"/>
      <c r="H57" s="162"/>
      <c r="I57" s="149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5"/>
      <c r="U57" s="145"/>
      <c r="V57" s="148"/>
      <c r="W57" s="145"/>
      <c r="X57" s="145"/>
      <c r="Y57" s="145"/>
      <c r="Z57" s="145"/>
    </row>
    <row r="58" spans="1:26" ht="24.95" customHeight="1" x14ac:dyDescent="0.25">
      <c r="A58" s="169"/>
      <c r="B58" s="164" t="s">
        <v>149</v>
      </c>
      <c r="C58" s="170" t="s">
        <v>170</v>
      </c>
      <c r="D58" s="164" t="s">
        <v>171</v>
      </c>
      <c r="E58" s="164" t="s">
        <v>157</v>
      </c>
      <c r="F58" s="165">
        <v>5</v>
      </c>
      <c r="G58" s="165">
        <v>0</v>
      </c>
      <c r="H58" s="165">
        <v>0</v>
      </c>
      <c r="I58" s="166">
        <f t="shared" ref="I58:I76" si="6">ROUND(F58*(G58+H58),3)</f>
        <v>0</v>
      </c>
      <c r="J58" s="164">
        <f t="shared" ref="J58:J76" si="7">ROUND(F58*(N58),3)</f>
        <v>270.745</v>
      </c>
      <c r="K58" s="167">
        <f t="shared" ref="K58:K76" si="8">ROUND(F58*(O58),3)</f>
        <v>0</v>
      </c>
      <c r="L58" s="167">
        <f t="shared" ref="L58:L76" si="9">ROUND(F58*(G58),3)</f>
        <v>0</v>
      </c>
      <c r="M58" s="167">
        <f t="shared" ref="M58:M76" si="10">ROUND(F58*(H58),3)</f>
        <v>0</v>
      </c>
      <c r="N58" s="167">
        <v>54.149000000000001</v>
      </c>
      <c r="O58" s="167"/>
      <c r="P58" s="172">
        <v>4.4000000000000003E-3</v>
      </c>
      <c r="Q58" s="173"/>
      <c r="R58" s="173">
        <v>4.4000000000000003E-3</v>
      </c>
      <c r="S58" s="171">
        <f t="shared" ref="S58:S76" si="11">ROUND(F58*(P58),3)</f>
        <v>2.1999999999999999E-2</v>
      </c>
      <c r="T58" s="168"/>
      <c r="U58" s="168"/>
      <c r="V58" s="172"/>
      <c r="Z58">
        <v>0</v>
      </c>
    </row>
    <row r="59" spans="1:26" ht="24.95" customHeight="1" x14ac:dyDescent="0.25">
      <c r="A59" s="169"/>
      <c r="B59" s="164" t="s">
        <v>152</v>
      </c>
      <c r="C59" s="170" t="s">
        <v>172</v>
      </c>
      <c r="D59" s="164" t="s">
        <v>173</v>
      </c>
      <c r="E59" s="164" t="s">
        <v>157</v>
      </c>
      <c r="F59" s="165">
        <v>5</v>
      </c>
      <c r="G59" s="165">
        <v>0</v>
      </c>
      <c r="H59" s="165">
        <v>0</v>
      </c>
      <c r="I59" s="166">
        <f t="shared" si="6"/>
        <v>0</v>
      </c>
      <c r="J59" s="164">
        <f t="shared" si="7"/>
        <v>122.44499999999999</v>
      </c>
      <c r="K59" s="167">
        <f t="shared" si="8"/>
        <v>0</v>
      </c>
      <c r="L59" s="167">
        <f t="shared" si="9"/>
        <v>0</v>
      </c>
      <c r="M59" s="167">
        <f t="shared" si="10"/>
        <v>0</v>
      </c>
      <c r="N59" s="167">
        <v>24.489000000000001</v>
      </c>
      <c r="O59" s="167"/>
      <c r="P59" s="172">
        <v>6.3400000000000001E-3</v>
      </c>
      <c r="Q59" s="173"/>
      <c r="R59" s="173">
        <v>6.3400000000000001E-3</v>
      </c>
      <c r="S59" s="171">
        <f t="shared" si="11"/>
        <v>3.2000000000000001E-2</v>
      </c>
      <c r="T59" s="168"/>
      <c r="U59" s="168"/>
      <c r="V59" s="172"/>
      <c r="Z59">
        <v>0</v>
      </c>
    </row>
    <row r="60" spans="1:26" ht="24.95" customHeight="1" x14ac:dyDescent="0.25">
      <c r="A60" s="169"/>
      <c r="B60" s="164" t="s">
        <v>152</v>
      </c>
      <c r="C60" s="170" t="s">
        <v>174</v>
      </c>
      <c r="D60" s="164" t="s">
        <v>175</v>
      </c>
      <c r="E60" s="164" t="s">
        <v>157</v>
      </c>
      <c r="F60" s="165">
        <v>5</v>
      </c>
      <c r="G60" s="165">
        <v>0</v>
      </c>
      <c r="H60" s="165">
        <v>0</v>
      </c>
      <c r="I60" s="166">
        <f t="shared" si="6"/>
        <v>0</v>
      </c>
      <c r="J60" s="164">
        <f t="shared" si="7"/>
        <v>87.055000000000007</v>
      </c>
      <c r="K60" s="167">
        <f t="shared" si="8"/>
        <v>0</v>
      </c>
      <c r="L60" s="167">
        <f t="shared" si="9"/>
        <v>0</v>
      </c>
      <c r="M60" s="167">
        <f t="shared" si="10"/>
        <v>0</v>
      </c>
      <c r="N60" s="167">
        <v>17.411000000000001</v>
      </c>
      <c r="O60" s="167"/>
      <c r="P60" s="172">
        <v>7.2000000000000005E-4</v>
      </c>
      <c r="Q60" s="173"/>
      <c r="R60" s="173">
        <v>7.2000000000000005E-4</v>
      </c>
      <c r="S60" s="171">
        <f t="shared" si="11"/>
        <v>4.0000000000000001E-3</v>
      </c>
      <c r="T60" s="168"/>
      <c r="U60" s="168"/>
      <c r="V60" s="172"/>
      <c r="Z60">
        <v>0</v>
      </c>
    </row>
    <row r="61" spans="1:26" ht="24.95" customHeight="1" x14ac:dyDescent="0.25">
      <c r="A61" s="169"/>
      <c r="B61" s="164" t="s">
        <v>152</v>
      </c>
      <c r="C61" s="170" t="s">
        <v>176</v>
      </c>
      <c r="D61" s="164" t="s">
        <v>177</v>
      </c>
      <c r="E61" s="164" t="s">
        <v>157</v>
      </c>
      <c r="F61" s="165">
        <v>16</v>
      </c>
      <c r="G61" s="165">
        <v>0</v>
      </c>
      <c r="H61" s="165">
        <v>0</v>
      </c>
      <c r="I61" s="166">
        <f t="shared" si="6"/>
        <v>0</v>
      </c>
      <c r="J61" s="164">
        <f t="shared" si="7"/>
        <v>568.27200000000005</v>
      </c>
      <c r="K61" s="167">
        <f t="shared" si="8"/>
        <v>0</v>
      </c>
      <c r="L61" s="167">
        <f t="shared" si="9"/>
        <v>0</v>
      </c>
      <c r="M61" s="167">
        <f t="shared" si="10"/>
        <v>0</v>
      </c>
      <c r="N61" s="167">
        <v>35.517000000000003</v>
      </c>
      <c r="O61" s="167"/>
      <c r="P61" s="172">
        <v>8.6199999999999992E-3</v>
      </c>
      <c r="Q61" s="173"/>
      <c r="R61" s="173">
        <v>8.6199999999999992E-3</v>
      </c>
      <c r="S61" s="171">
        <f t="shared" si="11"/>
        <v>0.13800000000000001</v>
      </c>
      <c r="T61" s="168"/>
      <c r="U61" s="168"/>
      <c r="V61" s="172"/>
      <c r="Z61">
        <v>0</v>
      </c>
    </row>
    <row r="62" spans="1:26" ht="24.95" customHeight="1" x14ac:dyDescent="0.25">
      <c r="A62" s="169"/>
      <c r="B62" s="164" t="s">
        <v>149</v>
      </c>
      <c r="C62" s="170" t="s">
        <v>178</v>
      </c>
      <c r="D62" s="164" t="s">
        <v>179</v>
      </c>
      <c r="E62" s="164" t="s">
        <v>90</v>
      </c>
      <c r="F62" s="165">
        <v>170</v>
      </c>
      <c r="G62" s="165">
        <v>0</v>
      </c>
      <c r="H62" s="165">
        <v>0</v>
      </c>
      <c r="I62" s="166">
        <f t="shared" si="6"/>
        <v>0</v>
      </c>
      <c r="J62" s="164">
        <f t="shared" si="7"/>
        <v>291.55</v>
      </c>
      <c r="K62" s="167">
        <f t="shared" si="8"/>
        <v>0</v>
      </c>
      <c r="L62" s="167">
        <f t="shared" si="9"/>
        <v>0</v>
      </c>
      <c r="M62" s="167">
        <f t="shared" si="10"/>
        <v>0</v>
      </c>
      <c r="N62" s="167">
        <v>1.7149999999999999</v>
      </c>
      <c r="O62" s="167"/>
      <c r="P62" s="172">
        <v>1.0000000000000001E-5</v>
      </c>
      <c r="Q62" s="173"/>
      <c r="R62" s="173">
        <v>1.0000000000000001E-5</v>
      </c>
      <c r="S62" s="171">
        <f t="shared" si="11"/>
        <v>2E-3</v>
      </c>
      <c r="T62" s="168"/>
      <c r="U62" s="168"/>
      <c r="V62" s="172"/>
      <c r="Z62">
        <v>0</v>
      </c>
    </row>
    <row r="63" spans="1:26" ht="24.95" customHeight="1" x14ac:dyDescent="0.25">
      <c r="A63" s="169"/>
      <c r="B63" s="164" t="s">
        <v>149</v>
      </c>
      <c r="C63" s="170" t="s">
        <v>180</v>
      </c>
      <c r="D63" s="164" t="s">
        <v>181</v>
      </c>
      <c r="E63" s="164" t="s">
        <v>157</v>
      </c>
      <c r="F63" s="165">
        <v>5</v>
      </c>
      <c r="G63" s="165">
        <v>0</v>
      </c>
      <c r="H63" s="165">
        <v>0</v>
      </c>
      <c r="I63" s="166">
        <f t="shared" si="6"/>
        <v>0</v>
      </c>
      <c r="J63" s="164">
        <f t="shared" si="7"/>
        <v>30.88</v>
      </c>
      <c r="K63" s="167">
        <f t="shared" si="8"/>
        <v>0</v>
      </c>
      <c r="L63" s="167">
        <f t="shared" si="9"/>
        <v>0</v>
      </c>
      <c r="M63" s="167">
        <f t="shared" si="10"/>
        <v>0</v>
      </c>
      <c r="N63" s="167">
        <v>6.1760000000000002</v>
      </c>
      <c r="O63" s="167"/>
      <c r="P63" s="172">
        <v>6.9999999999999994E-5</v>
      </c>
      <c r="Q63" s="173"/>
      <c r="R63" s="173">
        <v>6.9999999999999994E-5</v>
      </c>
      <c r="S63" s="171">
        <f t="shared" si="11"/>
        <v>0</v>
      </c>
      <c r="T63" s="168"/>
      <c r="U63" s="168"/>
      <c r="V63" s="172"/>
      <c r="Z63">
        <v>0</v>
      </c>
    </row>
    <row r="64" spans="1:26" ht="24.95" customHeight="1" x14ac:dyDescent="0.25">
      <c r="A64" s="169"/>
      <c r="B64" s="164" t="s">
        <v>149</v>
      </c>
      <c r="C64" s="170" t="s">
        <v>182</v>
      </c>
      <c r="D64" s="164" t="s">
        <v>183</v>
      </c>
      <c r="E64" s="164" t="s">
        <v>157</v>
      </c>
      <c r="F64" s="165">
        <v>10</v>
      </c>
      <c r="G64" s="165">
        <v>0</v>
      </c>
      <c r="H64" s="165">
        <v>0</v>
      </c>
      <c r="I64" s="166">
        <f t="shared" si="6"/>
        <v>0</v>
      </c>
      <c r="J64" s="164">
        <f t="shared" si="7"/>
        <v>68.260000000000005</v>
      </c>
      <c r="K64" s="167">
        <f t="shared" si="8"/>
        <v>0</v>
      </c>
      <c r="L64" s="167">
        <f t="shared" si="9"/>
        <v>0</v>
      </c>
      <c r="M64" s="167">
        <f t="shared" si="10"/>
        <v>0</v>
      </c>
      <c r="N64" s="167">
        <v>6.8259999999999996</v>
      </c>
      <c r="O64" s="167"/>
      <c r="P64" s="172">
        <v>8.0000000000000007E-5</v>
      </c>
      <c r="Q64" s="173"/>
      <c r="R64" s="173">
        <v>8.0000000000000007E-5</v>
      </c>
      <c r="S64" s="171">
        <f t="shared" si="11"/>
        <v>1E-3</v>
      </c>
      <c r="T64" s="168"/>
      <c r="U64" s="168"/>
      <c r="V64" s="172"/>
      <c r="Z64">
        <v>0</v>
      </c>
    </row>
    <row r="65" spans="1:26" ht="24.95" customHeight="1" x14ac:dyDescent="0.25">
      <c r="A65" s="169"/>
      <c r="B65" s="164" t="s">
        <v>149</v>
      </c>
      <c r="C65" s="170" t="s">
        <v>184</v>
      </c>
      <c r="D65" s="164" t="s">
        <v>185</v>
      </c>
      <c r="E65" s="164" t="s">
        <v>157</v>
      </c>
      <c r="F65" s="165">
        <v>10</v>
      </c>
      <c r="G65" s="165">
        <v>0</v>
      </c>
      <c r="H65" s="165">
        <v>0</v>
      </c>
      <c r="I65" s="166">
        <f t="shared" si="6"/>
        <v>0</v>
      </c>
      <c r="J65" s="164">
        <f t="shared" si="7"/>
        <v>39.01</v>
      </c>
      <c r="K65" s="167">
        <f t="shared" si="8"/>
        <v>0</v>
      </c>
      <c r="L65" s="167">
        <f t="shared" si="9"/>
        <v>0</v>
      </c>
      <c r="M65" s="167">
        <f t="shared" si="10"/>
        <v>0</v>
      </c>
      <c r="N65" s="167">
        <v>3.9009999999999998</v>
      </c>
      <c r="O65" s="167"/>
      <c r="P65" s="172">
        <v>4.0000000000000003E-5</v>
      </c>
      <c r="Q65" s="173"/>
      <c r="R65" s="173">
        <v>4.0000000000000003E-5</v>
      </c>
      <c r="S65" s="171">
        <f t="shared" si="11"/>
        <v>0</v>
      </c>
      <c r="T65" s="168"/>
      <c r="U65" s="168"/>
      <c r="V65" s="172"/>
      <c r="Z65">
        <v>0</v>
      </c>
    </row>
    <row r="66" spans="1:26" ht="24.95" customHeight="1" x14ac:dyDescent="0.25">
      <c r="A66" s="169"/>
      <c r="B66" s="164" t="s">
        <v>149</v>
      </c>
      <c r="C66" s="170" t="s">
        <v>186</v>
      </c>
      <c r="D66" s="164" t="s">
        <v>187</v>
      </c>
      <c r="E66" s="164" t="s">
        <v>90</v>
      </c>
      <c r="F66" s="165">
        <v>170</v>
      </c>
      <c r="G66" s="165">
        <v>0</v>
      </c>
      <c r="H66" s="165">
        <v>0</v>
      </c>
      <c r="I66" s="166">
        <f t="shared" si="6"/>
        <v>0</v>
      </c>
      <c r="J66" s="164">
        <f t="shared" si="7"/>
        <v>405.11</v>
      </c>
      <c r="K66" s="167">
        <f t="shared" si="8"/>
        <v>0</v>
      </c>
      <c r="L66" s="167">
        <f t="shared" si="9"/>
        <v>0</v>
      </c>
      <c r="M66" s="167">
        <f t="shared" si="10"/>
        <v>0</v>
      </c>
      <c r="N66" s="167">
        <v>2.383</v>
      </c>
      <c r="O66" s="167"/>
      <c r="P66" s="173"/>
      <c r="Q66" s="173"/>
      <c r="R66" s="173"/>
      <c r="S66" s="171">
        <f t="shared" si="11"/>
        <v>0</v>
      </c>
      <c r="T66" s="168"/>
      <c r="U66" s="168"/>
      <c r="V66" s="172"/>
      <c r="Z66">
        <v>0</v>
      </c>
    </row>
    <row r="67" spans="1:26" ht="24.95" customHeight="1" x14ac:dyDescent="0.25">
      <c r="A67" s="169"/>
      <c r="B67" s="164" t="s">
        <v>149</v>
      </c>
      <c r="C67" s="170" t="s">
        <v>188</v>
      </c>
      <c r="D67" s="164" t="s">
        <v>189</v>
      </c>
      <c r="E67" s="164" t="s">
        <v>157</v>
      </c>
      <c r="F67" s="165">
        <v>15</v>
      </c>
      <c r="G67" s="165">
        <v>0</v>
      </c>
      <c r="H67" s="165">
        <v>0</v>
      </c>
      <c r="I67" s="166">
        <f t="shared" si="6"/>
        <v>0</v>
      </c>
      <c r="J67" s="164">
        <f t="shared" si="7"/>
        <v>863.22</v>
      </c>
      <c r="K67" s="167">
        <f t="shared" si="8"/>
        <v>0</v>
      </c>
      <c r="L67" s="167">
        <f t="shared" si="9"/>
        <v>0</v>
      </c>
      <c r="M67" s="167">
        <f t="shared" si="10"/>
        <v>0</v>
      </c>
      <c r="N67" s="167">
        <v>57.548000000000002</v>
      </c>
      <c r="O67" s="167"/>
      <c r="P67" s="172">
        <v>3.3860000000000001E-2</v>
      </c>
      <c r="Q67" s="173"/>
      <c r="R67" s="173">
        <v>3.3860000000000001E-2</v>
      </c>
      <c r="S67" s="171">
        <f t="shared" si="11"/>
        <v>0.50800000000000001</v>
      </c>
      <c r="T67" s="168"/>
      <c r="U67" s="168"/>
      <c r="V67" s="172"/>
      <c r="Z67">
        <v>0</v>
      </c>
    </row>
    <row r="68" spans="1:26" ht="24.95" customHeight="1" x14ac:dyDescent="0.25">
      <c r="A68" s="179"/>
      <c r="B68" s="174" t="s">
        <v>146</v>
      </c>
      <c r="C68" s="180" t="s">
        <v>190</v>
      </c>
      <c r="D68" s="174" t="s">
        <v>191</v>
      </c>
      <c r="E68" s="174" t="s">
        <v>157</v>
      </c>
      <c r="F68" s="175">
        <v>37.06</v>
      </c>
      <c r="G68" s="175">
        <v>0</v>
      </c>
      <c r="H68" s="175">
        <v>0</v>
      </c>
      <c r="I68" s="176">
        <f t="shared" si="6"/>
        <v>0</v>
      </c>
      <c r="J68" s="174">
        <f t="shared" si="7"/>
        <v>3397.2159999999999</v>
      </c>
      <c r="K68" s="177">
        <f t="shared" si="8"/>
        <v>0</v>
      </c>
      <c r="L68" s="177">
        <f t="shared" si="9"/>
        <v>0</v>
      </c>
      <c r="M68" s="177">
        <f t="shared" si="10"/>
        <v>0</v>
      </c>
      <c r="N68" s="177">
        <v>91.668000000000006</v>
      </c>
      <c r="O68" s="177"/>
      <c r="P68" s="182">
        <v>3.8010000000000002E-2</v>
      </c>
      <c r="Q68" s="183"/>
      <c r="R68" s="183">
        <v>3.8010000000000002E-2</v>
      </c>
      <c r="S68" s="181">
        <f t="shared" si="11"/>
        <v>1.409</v>
      </c>
      <c r="T68" s="178"/>
      <c r="U68" s="178"/>
      <c r="V68" s="182"/>
      <c r="Z68">
        <v>0</v>
      </c>
    </row>
    <row r="69" spans="1:26" ht="24.95" customHeight="1" x14ac:dyDescent="0.25">
      <c r="A69" s="179"/>
      <c r="B69" s="174" t="s">
        <v>146</v>
      </c>
      <c r="C69" s="180" t="s">
        <v>192</v>
      </c>
      <c r="D69" s="174" t="s">
        <v>193</v>
      </c>
      <c r="E69" s="174" t="s">
        <v>157</v>
      </c>
      <c r="F69" s="175">
        <v>5</v>
      </c>
      <c r="G69" s="175">
        <v>0</v>
      </c>
      <c r="H69" s="175">
        <v>0</v>
      </c>
      <c r="I69" s="176">
        <f t="shared" si="6"/>
        <v>0</v>
      </c>
      <c r="J69" s="174">
        <f t="shared" si="7"/>
        <v>190.88</v>
      </c>
      <c r="K69" s="177">
        <f t="shared" si="8"/>
        <v>0</v>
      </c>
      <c r="L69" s="177">
        <f t="shared" si="9"/>
        <v>0</v>
      </c>
      <c r="M69" s="177">
        <f t="shared" si="10"/>
        <v>0</v>
      </c>
      <c r="N69" s="177">
        <v>38.176000000000002</v>
      </c>
      <c r="O69" s="177"/>
      <c r="P69" s="182">
        <v>2.0500000000000002E-3</v>
      </c>
      <c r="Q69" s="183"/>
      <c r="R69" s="183">
        <v>2.0500000000000002E-3</v>
      </c>
      <c r="S69" s="181">
        <f t="shared" si="11"/>
        <v>0.01</v>
      </c>
      <c r="T69" s="178"/>
      <c r="U69" s="178"/>
      <c r="V69" s="182"/>
      <c r="Z69">
        <v>0</v>
      </c>
    </row>
    <row r="70" spans="1:26" ht="24.95" customHeight="1" x14ac:dyDescent="0.25">
      <c r="A70" s="179"/>
      <c r="B70" s="174" t="s">
        <v>146</v>
      </c>
      <c r="C70" s="180" t="s">
        <v>194</v>
      </c>
      <c r="D70" s="174" t="s">
        <v>195</v>
      </c>
      <c r="E70" s="174" t="s">
        <v>157</v>
      </c>
      <c r="F70" s="175">
        <v>10</v>
      </c>
      <c r="G70" s="175">
        <v>0</v>
      </c>
      <c r="H70" s="175">
        <v>0</v>
      </c>
      <c r="I70" s="176">
        <f t="shared" si="6"/>
        <v>0</v>
      </c>
      <c r="J70" s="174">
        <f t="shared" si="7"/>
        <v>250.12</v>
      </c>
      <c r="K70" s="177">
        <f t="shared" si="8"/>
        <v>0</v>
      </c>
      <c r="L70" s="177">
        <f t="shared" si="9"/>
        <v>0</v>
      </c>
      <c r="M70" s="177">
        <f t="shared" si="10"/>
        <v>0</v>
      </c>
      <c r="N70" s="177">
        <v>25.012</v>
      </c>
      <c r="O70" s="177"/>
      <c r="P70" s="182">
        <v>2.8800000000000002E-3</v>
      </c>
      <c r="Q70" s="183"/>
      <c r="R70" s="183">
        <v>2.8800000000000002E-3</v>
      </c>
      <c r="S70" s="181">
        <f t="shared" si="11"/>
        <v>2.9000000000000001E-2</v>
      </c>
      <c r="T70" s="178"/>
      <c r="U70" s="178"/>
      <c r="V70" s="182"/>
      <c r="Z70">
        <v>0</v>
      </c>
    </row>
    <row r="71" spans="1:26" ht="24.95" customHeight="1" x14ac:dyDescent="0.25">
      <c r="A71" s="179"/>
      <c r="B71" s="174" t="s">
        <v>146</v>
      </c>
      <c r="C71" s="180" t="s">
        <v>196</v>
      </c>
      <c r="D71" s="174" t="s">
        <v>197</v>
      </c>
      <c r="E71" s="174" t="s">
        <v>157</v>
      </c>
      <c r="F71" s="175">
        <v>10</v>
      </c>
      <c r="G71" s="175">
        <v>0</v>
      </c>
      <c r="H71" s="175">
        <v>0</v>
      </c>
      <c r="I71" s="176">
        <f t="shared" si="6"/>
        <v>0</v>
      </c>
      <c r="J71" s="174">
        <f t="shared" si="7"/>
        <v>268.58999999999997</v>
      </c>
      <c r="K71" s="177">
        <f t="shared" si="8"/>
        <v>0</v>
      </c>
      <c r="L71" s="177">
        <f t="shared" si="9"/>
        <v>0</v>
      </c>
      <c r="M71" s="177">
        <f t="shared" si="10"/>
        <v>0</v>
      </c>
      <c r="N71" s="177">
        <v>26.859000000000002</v>
      </c>
      <c r="O71" s="177"/>
      <c r="P71" s="182">
        <v>5.0000000000000001E-3</v>
      </c>
      <c r="Q71" s="183"/>
      <c r="R71" s="183">
        <v>5.0000000000000001E-3</v>
      </c>
      <c r="S71" s="181">
        <f t="shared" si="11"/>
        <v>0.05</v>
      </c>
      <c r="T71" s="178"/>
      <c r="U71" s="178"/>
      <c r="V71" s="182"/>
      <c r="Z71">
        <v>0</v>
      </c>
    </row>
    <row r="72" spans="1:26" ht="24.95" customHeight="1" x14ac:dyDescent="0.25">
      <c r="A72" s="179"/>
      <c r="B72" s="174" t="s">
        <v>146</v>
      </c>
      <c r="C72" s="180" t="s">
        <v>198</v>
      </c>
      <c r="D72" s="174" t="s">
        <v>199</v>
      </c>
      <c r="E72" s="174" t="s">
        <v>157</v>
      </c>
      <c r="F72" s="175">
        <v>5</v>
      </c>
      <c r="G72" s="175">
        <v>0</v>
      </c>
      <c r="H72" s="175">
        <v>0</v>
      </c>
      <c r="I72" s="176">
        <f t="shared" si="6"/>
        <v>0</v>
      </c>
      <c r="J72" s="174">
        <f t="shared" si="7"/>
        <v>26.46</v>
      </c>
      <c r="K72" s="177">
        <f t="shared" si="8"/>
        <v>0</v>
      </c>
      <c r="L72" s="177">
        <f t="shared" si="9"/>
        <v>0</v>
      </c>
      <c r="M72" s="177">
        <f t="shared" si="10"/>
        <v>0</v>
      </c>
      <c r="N72" s="177">
        <v>5.2919999999999998</v>
      </c>
      <c r="O72" s="177"/>
      <c r="P72" s="182">
        <v>6.7000000000000002E-4</v>
      </c>
      <c r="Q72" s="183"/>
      <c r="R72" s="183">
        <v>6.7000000000000002E-4</v>
      </c>
      <c r="S72" s="181">
        <f t="shared" si="11"/>
        <v>3.0000000000000001E-3</v>
      </c>
      <c r="T72" s="178"/>
      <c r="U72" s="178"/>
      <c r="V72" s="182"/>
      <c r="Z72">
        <v>0</v>
      </c>
    </row>
    <row r="73" spans="1:26" ht="24.95" customHeight="1" x14ac:dyDescent="0.25">
      <c r="A73" s="179"/>
      <c r="B73" s="174" t="s">
        <v>200</v>
      </c>
      <c r="C73" s="180" t="s">
        <v>201</v>
      </c>
      <c r="D73" s="174" t="s">
        <v>202</v>
      </c>
      <c r="E73" s="174" t="s">
        <v>157</v>
      </c>
      <c r="F73" s="175">
        <v>5</v>
      </c>
      <c r="G73" s="175">
        <v>0</v>
      </c>
      <c r="H73" s="175">
        <v>0</v>
      </c>
      <c r="I73" s="176">
        <f t="shared" si="6"/>
        <v>0</v>
      </c>
      <c r="J73" s="174">
        <f t="shared" si="7"/>
        <v>790.48500000000001</v>
      </c>
      <c r="K73" s="177">
        <f t="shared" si="8"/>
        <v>0</v>
      </c>
      <c r="L73" s="177">
        <f t="shared" si="9"/>
        <v>0</v>
      </c>
      <c r="M73" s="177">
        <f t="shared" si="10"/>
        <v>0</v>
      </c>
      <c r="N73" s="177">
        <v>158.09700000000001</v>
      </c>
      <c r="O73" s="177"/>
      <c r="P73" s="182">
        <v>0.14699999999999999</v>
      </c>
      <c r="Q73" s="183"/>
      <c r="R73" s="183">
        <v>0.14699999999999999</v>
      </c>
      <c r="S73" s="181">
        <f t="shared" si="11"/>
        <v>0.73499999999999999</v>
      </c>
      <c r="T73" s="178"/>
      <c r="U73" s="178"/>
      <c r="V73" s="182"/>
      <c r="Z73">
        <v>0</v>
      </c>
    </row>
    <row r="74" spans="1:26" ht="24.95" customHeight="1" x14ac:dyDescent="0.25">
      <c r="A74" s="179"/>
      <c r="B74" s="174" t="s">
        <v>160</v>
      </c>
      <c r="C74" s="180" t="s">
        <v>203</v>
      </c>
      <c r="D74" s="174" t="s">
        <v>204</v>
      </c>
      <c r="E74" s="174" t="s">
        <v>157</v>
      </c>
      <c r="F74" s="175">
        <v>5</v>
      </c>
      <c r="G74" s="175">
        <v>0</v>
      </c>
      <c r="H74" s="175">
        <v>0</v>
      </c>
      <c r="I74" s="176">
        <f t="shared" si="6"/>
        <v>0</v>
      </c>
      <c r="J74" s="174">
        <f t="shared" si="7"/>
        <v>1168.415</v>
      </c>
      <c r="K74" s="177">
        <f t="shared" si="8"/>
        <v>0</v>
      </c>
      <c r="L74" s="177">
        <f t="shared" si="9"/>
        <v>0</v>
      </c>
      <c r="M74" s="177">
        <f t="shared" si="10"/>
        <v>0</v>
      </c>
      <c r="N74" s="177">
        <v>233.68299999999999</v>
      </c>
      <c r="O74" s="177"/>
      <c r="P74" s="182">
        <v>1.3080000000000001</v>
      </c>
      <c r="Q74" s="183"/>
      <c r="R74" s="183">
        <v>1.3080000000000001</v>
      </c>
      <c r="S74" s="181">
        <f t="shared" si="11"/>
        <v>6.54</v>
      </c>
      <c r="T74" s="178"/>
      <c r="U74" s="178"/>
      <c r="V74" s="182"/>
      <c r="Z74">
        <v>0</v>
      </c>
    </row>
    <row r="75" spans="1:26" ht="24.95" customHeight="1" x14ac:dyDescent="0.25">
      <c r="A75" s="179"/>
      <c r="B75" s="174" t="s">
        <v>160</v>
      </c>
      <c r="C75" s="180" t="s">
        <v>205</v>
      </c>
      <c r="D75" s="174" t="s">
        <v>206</v>
      </c>
      <c r="E75" s="174" t="s">
        <v>157</v>
      </c>
      <c r="F75" s="175">
        <v>15</v>
      </c>
      <c r="G75" s="175">
        <v>0</v>
      </c>
      <c r="H75" s="175">
        <v>0</v>
      </c>
      <c r="I75" s="176">
        <f t="shared" si="6"/>
        <v>0</v>
      </c>
      <c r="J75" s="174">
        <f t="shared" si="7"/>
        <v>402.22500000000002</v>
      </c>
      <c r="K75" s="177">
        <f t="shared" si="8"/>
        <v>0</v>
      </c>
      <c r="L75" s="177">
        <f t="shared" si="9"/>
        <v>0</v>
      </c>
      <c r="M75" s="177">
        <f t="shared" si="10"/>
        <v>0</v>
      </c>
      <c r="N75" s="177">
        <v>26.815000000000001</v>
      </c>
      <c r="O75" s="177"/>
      <c r="P75" s="182">
        <v>0.20499999999999999</v>
      </c>
      <c r="Q75" s="183"/>
      <c r="R75" s="183">
        <v>0.20499999999999999</v>
      </c>
      <c r="S75" s="181">
        <f t="shared" si="11"/>
        <v>3.0750000000000002</v>
      </c>
      <c r="T75" s="178"/>
      <c r="U75" s="178"/>
      <c r="V75" s="182"/>
      <c r="Z75">
        <v>0</v>
      </c>
    </row>
    <row r="76" spans="1:26" ht="24.95" customHeight="1" x14ac:dyDescent="0.25">
      <c r="A76" s="179"/>
      <c r="B76" s="174" t="s">
        <v>160</v>
      </c>
      <c r="C76" s="180" t="s">
        <v>207</v>
      </c>
      <c r="D76" s="174" t="s">
        <v>208</v>
      </c>
      <c r="E76" s="174" t="s">
        <v>157</v>
      </c>
      <c r="F76" s="175">
        <v>5</v>
      </c>
      <c r="G76" s="175">
        <v>0</v>
      </c>
      <c r="H76" s="175">
        <v>0</v>
      </c>
      <c r="I76" s="176">
        <f t="shared" si="6"/>
        <v>0</v>
      </c>
      <c r="J76" s="174">
        <f t="shared" si="7"/>
        <v>251.255</v>
      </c>
      <c r="K76" s="177">
        <f t="shared" si="8"/>
        <v>0</v>
      </c>
      <c r="L76" s="177">
        <f t="shared" si="9"/>
        <v>0</v>
      </c>
      <c r="M76" s="177">
        <f t="shared" si="10"/>
        <v>0</v>
      </c>
      <c r="N76" s="177">
        <v>50.250999999999998</v>
      </c>
      <c r="O76" s="177"/>
      <c r="P76" s="182">
        <v>0.36499999999999999</v>
      </c>
      <c r="Q76" s="183"/>
      <c r="R76" s="183">
        <v>0.36499999999999999</v>
      </c>
      <c r="S76" s="181">
        <f t="shared" si="11"/>
        <v>1.825</v>
      </c>
      <c r="T76" s="178"/>
      <c r="U76" s="178"/>
      <c r="V76" s="182"/>
      <c r="Z76">
        <v>0</v>
      </c>
    </row>
    <row r="77" spans="1:26" x14ac:dyDescent="0.25">
      <c r="A77" s="148"/>
      <c r="B77" s="148"/>
      <c r="C77" s="163">
        <v>8</v>
      </c>
      <c r="D77" s="163" t="s">
        <v>69</v>
      </c>
      <c r="E77" s="148"/>
      <c r="F77" s="162"/>
      <c r="G77" s="184">
        <f>ROUND((SUM(L57:L76))/1,3)</f>
        <v>0</v>
      </c>
      <c r="H77" s="184">
        <f>ROUND((SUM(M57:M76))/1,3)</f>
        <v>0</v>
      </c>
      <c r="I77" s="151">
        <f>ROUND((SUM(I57:I76))/1,3)</f>
        <v>0</v>
      </c>
      <c r="J77" s="148"/>
      <c r="K77" s="148"/>
      <c r="L77" s="148">
        <f>ROUND((SUM(L57:L76))/1,3)</f>
        <v>0</v>
      </c>
      <c r="M77" s="148">
        <f>ROUND((SUM(M57:M76))/1,3)</f>
        <v>0</v>
      </c>
      <c r="N77" s="148"/>
      <c r="O77" s="148"/>
      <c r="P77" s="184"/>
      <c r="Q77" s="148"/>
      <c r="R77" s="148"/>
      <c r="S77" s="184">
        <f>ROUND((SUM(S57:S76))/1,3)</f>
        <v>14.382999999999999</v>
      </c>
      <c r="T77" s="145"/>
      <c r="U77" s="145"/>
      <c r="V77" s="2">
        <f>ROUND((SUM(V57:V76))/1,3)</f>
        <v>0</v>
      </c>
      <c r="W77" s="145"/>
      <c r="X77" s="145"/>
      <c r="Y77" s="145"/>
      <c r="Z77" s="145"/>
    </row>
    <row r="78" spans="1:26" x14ac:dyDescent="0.25">
      <c r="A78" s="1"/>
      <c r="B78" s="1"/>
      <c r="C78" s="1"/>
      <c r="D78" s="1"/>
      <c r="E78" s="1"/>
      <c r="F78" s="158"/>
      <c r="G78" s="158"/>
      <c r="H78" s="158"/>
      <c r="I78" s="141"/>
      <c r="J78" s="1"/>
      <c r="K78" s="1"/>
      <c r="L78" s="1"/>
      <c r="M78" s="1"/>
      <c r="N78" s="1"/>
      <c r="O78" s="1"/>
      <c r="P78" s="1"/>
      <c r="Q78" s="1"/>
      <c r="R78" s="1"/>
      <c r="S78" s="1"/>
      <c r="V78" s="1"/>
    </row>
    <row r="79" spans="1:26" x14ac:dyDescent="0.25">
      <c r="A79" s="148"/>
      <c r="B79" s="148"/>
      <c r="C79" s="163">
        <v>9</v>
      </c>
      <c r="D79" s="163" t="s">
        <v>70</v>
      </c>
      <c r="E79" s="148"/>
      <c r="F79" s="162"/>
      <c r="G79" s="162"/>
      <c r="H79" s="162"/>
      <c r="I79" s="149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5"/>
      <c r="U79" s="145"/>
      <c r="V79" s="148"/>
      <c r="W79" s="145"/>
      <c r="X79" s="145"/>
      <c r="Y79" s="145"/>
      <c r="Z79" s="145"/>
    </row>
    <row r="80" spans="1:26" ht="24.95" customHeight="1" x14ac:dyDescent="0.25">
      <c r="A80" s="169"/>
      <c r="B80" s="164" t="s">
        <v>209</v>
      </c>
      <c r="C80" s="170" t="s">
        <v>210</v>
      </c>
      <c r="D80" s="164" t="s">
        <v>211</v>
      </c>
      <c r="E80" s="164" t="s">
        <v>90</v>
      </c>
      <c r="F80" s="165">
        <v>85</v>
      </c>
      <c r="G80" s="165">
        <v>0</v>
      </c>
      <c r="H80" s="165">
        <v>0</v>
      </c>
      <c r="I80" s="166">
        <f>ROUND(F80*(G80+H80),3)</f>
        <v>0</v>
      </c>
      <c r="J80" s="164">
        <f>ROUND(F80*(N80),3)</f>
        <v>707.11500000000001</v>
      </c>
      <c r="K80" s="167">
        <f>ROUND(F80*(O80),3)</f>
        <v>0</v>
      </c>
      <c r="L80" s="167">
        <f>ROUND(F80*(G80),3)</f>
        <v>0</v>
      </c>
      <c r="M80" s="167">
        <f>ROUND(F80*(H80),3)</f>
        <v>0</v>
      </c>
      <c r="N80" s="167">
        <v>8.3190000000000008</v>
      </c>
      <c r="O80" s="167"/>
      <c r="P80" s="172">
        <v>0.13570000000000002</v>
      </c>
      <c r="Q80" s="173"/>
      <c r="R80" s="173">
        <v>0.13570000000000002</v>
      </c>
      <c r="S80" s="171">
        <f>ROUND(F80*(P80),3)</f>
        <v>11.535</v>
      </c>
      <c r="T80" s="168"/>
      <c r="U80" s="168"/>
      <c r="V80" s="172"/>
      <c r="Z80">
        <v>0</v>
      </c>
    </row>
    <row r="81" spans="1:26" ht="24.95" customHeight="1" x14ac:dyDescent="0.25">
      <c r="A81" s="169"/>
      <c r="B81" s="164" t="s">
        <v>209</v>
      </c>
      <c r="C81" s="170" t="s">
        <v>212</v>
      </c>
      <c r="D81" s="164" t="s">
        <v>213</v>
      </c>
      <c r="E81" s="164" t="s">
        <v>101</v>
      </c>
      <c r="F81" s="165">
        <v>3.8250000000000002</v>
      </c>
      <c r="G81" s="165">
        <v>0</v>
      </c>
      <c r="H81" s="165">
        <v>0</v>
      </c>
      <c r="I81" s="166">
        <f>ROUND(F81*(G81+H81),3)</f>
        <v>0</v>
      </c>
      <c r="J81" s="164">
        <f>ROUND(F81*(N81),3)</f>
        <v>360.01299999999998</v>
      </c>
      <c r="K81" s="167">
        <f>ROUND(F81*(O81),3)</f>
        <v>0</v>
      </c>
      <c r="L81" s="167">
        <f>ROUND(F81*(G81),3)</f>
        <v>0</v>
      </c>
      <c r="M81" s="167">
        <f>ROUND(F81*(H81),3)</f>
        <v>0</v>
      </c>
      <c r="N81" s="167">
        <v>94.120999999999995</v>
      </c>
      <c r="O81" s="167"/>
      <c r="P81" s="172">
        <v>2.2010900000000002</v>
      </c>
      <c r="Q81" s="173"/>
      <c r="R81" s="173">
        <v>2.2010900000000002</v>
      </c>
      <c r="S81" s="171">
        <f>ROUND(F81*(P81),3)</f>
        <v>8.4190000000000005</v>
      </c>
      <c r="T81" s="168"/>
      <c r="U81" s="168"/>
      <c r="V81" s="172"/>
      <c r="Z81">
        <v>0</v>
      </c>
    </row>
    <row r="82" spans="1:26" ht="24.95" customHeight="1" x14ac:dyDescent="0.25">
      <c r="A82" s="169"/>
      <c r="B82" s="164" t="s">
        <v>137</v>
      </c>
      <c r="C82" s="170" t="s">
        <v>214</v>
      </c>
      <c r="D82" s="164" t="s">
        <v>215</v>
      </c>
      <c r="E82" s="164" t="s">
        <v>90</v>
      </c>
      <c r="F82" s="165">
        <v>292</v>
      </c>
      <c r="G82" s="165">
        <v>0</v>
      </c>
      <c r="H82" s="165">
        <v>0</v>
      </c>
      <c r="I82" s="166">
        <f>ROUND(F82*(G82+H82),3)</f>
        <v>0</v>
      </c>
      <c r="J82" s="164">
        <f>ROUND(F82*(N82),3)</f>
        <v>1395.1759999999999</v>
      </c>
      <c r="K82" s="167">
        <f>ROUND(F82*(O82),3)</f>
        <v>0</v>
      </c>
      <c r="L82" s="167">
        <f>ROUND(F82*(G82),3)</f>
        <v>0</v>
      </c>
      <c r="M82" s="167">
        <f>ROUND(F82*(H82),3)</f>
        <v>0</v>
      </c>
      <c r="N82" s="167">
        <v>4.7780000000000005</v>
      </c>
      <c r="O82" s="167"/>
      <c r="P82" s="172">
        <v>2.0000000000000002E-5</v>
      </c>
      <c r="Q82" s="173"/>
      <c r="R82" s="173">
        <v>2.0000000000000002E-5</v>
      </c>
      <c r="S82" s="171">
        <f>ROUND(F82*(P82),3)</f>
        <v>6.0000000000000001E-3</v>
      </c>
      <c r="T82" s="168"/>
      <c r="U82" s="168"/>
      <c r="V82" s="172"/>
      <c r="Z82">
        <v>0</v>
      </c>
    </row>
    <row r="83" spans="1:26" ht="24.95" customHeight="1" x14ac:dyDescent="0.25">
      <c r="A83" s="169"/>
      <c r="B83" s="164" t="s">
        <v>137</v>
      </c>
      <c r="C83" s="170" t="s">
        <v>216</v>
      </c>
      <c r="D83" s="164" t="s">
        <v>217</v>
      </c>
      <c r="E83" s="164" t="s">
        <v>218</v>
      </c>
      <c r="F83" s="165">
        <v>115.27</v>
      </c>
      <c r="G83" s="165">
        <v>0</v>
      </c>
      <c r="H83" s="165">
        <v>0</v>
      </c>
      <c r="I83" s="166">
        <f>ROUND(F83*(G83+H83),3)</f>
        <v>0</v>
      </c>
      <c r="J83" s="164">
        <f>ROUND(F83*(N83),3)</f>
        <v>937.49099999999999</v>
      </c>
      <c r="K83" s="167">
        <f>ROUND(F83*(O83),3)</f>
        <v>0</v>
      </c>
      <c r="L83" s="167">
        <f>ROUND(F83*(G83),3)</f>
        <v>0</v>
      </c>
      <c r="M83" s="167">
        <f>ROUND(F83*(H83),3)</f>
        <v>0</v>
      </c>
      <c r="N83" s="167">
        <v>8.1329999999999991</v>
      </c>
      <c r="O83" s="167"/>
      <c r="P83" s="173"/>
      <c r="Q83" s="173"/>
      <c r="R83" s="173"/>
      <c r="S83" s="171">
        <f>ROUND(F83*(P83),3)</f>
        <v>0</v>
      </c>
      <c r="T83" s="168"/>
      <c r="U83" s="168"/>
      <c r="V83" s="172"/>
      <c r="Z83">
        <v>0</v>
      </c>
    </row>
    <row r="84" spans="1:26" ht="24.95" customHeight="1" x14ac:dyDescent="0.25">
      <c r="A84" s="169"/>
      <c r="B84" s="164" t="s">
        <v>137</v>
      </c>
      <c r="C84" s="170" t="s">
        <v>219</v>
      </c>
      <c r="D84" s="164" t="s">
        <v>220</v>
      </c>
      <c r="E84" s="164" t="s">
        <v>218</v>
      </c>
      <c r="F84" s="165">
        <v>115.27</v>
      </c>
      <c r="G84" s="165">
        <v>0</v>
      </c>
      <c r="H84" s="165">
        <v>0</v>
      </c>
      <c r="I84" s="166">
        <f>ROUND(F84*(G84+H84),3)</f>
        <v>0</v>
      </c>
      <c r="J84" s="164">
        <f>ROUND(F84*(N84),3)</f>
        <v>207.14</v>
      </c>
      <c r="K84" s="167">
        <f>ROUND(F84*(O84),3)</f>
        <v>0</v>
      </c>
      <c r="L84" s="167">
        <f>ROUND(F84*(G84),3)</f>
        <v>0</v>
      </c>
      <c r="M84" s="167">
        <f>ROUND(F84*(H84),3)</f>
        <v>0</v>
      </c>
      <c r="N84" s="167">
        <v>1.7970000000000002</v>
      </c>
      <c r="O84" s="167"/>
      <c r="P84" s="173"/>
      <c r="Q84" s="173"/>
      <c r="R84" s="173"/>
      <c r="S84" s="171">
        <f>ROUND(F84*(P84),3)</f>
        <v>0</v>
      </c>
      <c r="T84" s="168"/>
      <c r="U84" s="168"/>
      <c r="V84" s="172"/>
      <c r="Z84">
        <v>0</v>
      </c>
    </row>
    <row r="85" spans="1:26" x14ac:dyDescent="0.25">
      <c r="A85" s="148"/>
      <c r="B85" s="148"/>
      <c r="C85" s="163">
        <v>9</v>
      </c>
      <c r="D85" s="163" t="s">
        <v>70</v>
      </c>
      <c r="E85" s="148"/>
      <c r="F85" s="162"/>
      <c r="G85" s="184">
        <f>ROUND((SUM(L79:L84))/1,3)</f>
        <v>0</v>
      </c>
      <c r="H85" s="184">
        <f>ROUND((SUM(M79:M84))/1,3)</f>
        <v>0</v>
      </c>
      <c r="I85" s="151">
        <f>ROUND((SUM(I79:I84))/1,3)</f>
        <v>0</v>
      </c>
      <c r="J85" s="148"/>
      <c r="K85" s="148"/>
      <c r="L85" s="148">
        <f>ROUND((SUM(L79:L84))/1,3)</f>
        <v>0</v>
      </c>
      <c r="M85" s="148">
        <f>ROUND((SUM(M79:M84))/1,3)</f>
        <v>0</v>
      </c>
      <c r="N85" s="148"/>
      <c r="O85" s="148"/>
      <c r="P85" s="184"/>
      <c r="Q85" s="148"/>
      <c r="R85" s="148"/>
      <c r="S85" s="184">
        <f>ROUND((SUM(S79:S84))/1,3)</f>
        <v>19.96</v>
      </c>
      <c r="T85" s="145"/>
      <c r="U85" s="145"/>
      <c r="V85" s="2">
        <f>ROUND((SUM(V79:V84))/1,3)</f>
        <v>0</v>
      </c>
      <c r="W85" s="145"/>
      <c r="X85" s="145"/>
      <c r="Y85" s="145"/>
      <c r="Z85" s="145"/>
    </row>
    <row r="86" spans="1:26" x14ac:dyDescent="0.25">
      <c r="A86" s="1"/>
      <c r="B86" s="1"/>
      <c r="C86" s="1"/>
      <c r="D86" s="1"/>
      <c r="E86" s="1"/>
      <c r="F86" s="158"/>
      <c r="G86" s="158"/>
      <c r="H86" s="158"/>
      <c r="I86" s="141"/>
      <c r="J86" s="1"/>
      <c r="K86" s="1"/>
      <c r="L86" s="1"/>
      <c r="M86" s="1"/>
      <c r="N86" s="1"/>
      <c r="O86" s="1"/>
      <c r="P86" s="1"/>
      <c r="Q86" s="1"/>
      <c r="R86" s="1"/>
      <c r="S86" s="1"/>
      <c r="V86" s="1"/>
    </row>
    <row r="87" spans="1:26" x14ac:dyDescent="0.25">
      <c r="A87" s="148"/>
      <c r="B87" s="148"/>
      <c r="C87" s="163">
        <v>99</v>
      </c>
      <c r="D87" s="163" t="s">
        <v>71</v>
      </c>
      <c r="E87" s="148"/>
      <c r="F87" s="162"/>
      <c r="G87" s="162"/>
      <c r="H87" s="162"/>
      <c r="I87" s="149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5"/>
      <c r="U87" s="145"/>
      <c r="V87" s="148"/>
      <c r="W87" s="145"/>
      <c r="X87" s="145"/>
      <c r="Y87" s="145"/>
      <c r="Z87" s="145"/>
    </row>
    <row r="88" spans="1:26" ht="24.95" customHeight="1" x14ac:dyDescent="0.25">
      <c r="A88" s="169"/>
      <c r="B88" s="164" t="s">
        <v>152</v>
      </c>
      <c r="C88" s="170" t="s">
        <v>221</v>
      </c>
      <c r="D88" s="164" t="s">
        <v>222</v>
      </c>
      <c r="E88" s="164" t="s">
        <v>218</v>
      </c>
      <c r="F88" s="165">
        <v>214.114</v>
      </c>
      <c r="G88" s="165">
        <v>0</v>
      </c>
      <c r="H88" s="165">
        <v>0</v>
      </c>
      <c r="I88" s="166">
        <f>ROUND(F88*(G88+H88),3)</f>
        <v>0</v>
      </c>
      <c r="J88" s="164">
        <f>ROUND(F88*(N88),3)</f>
        <v>6395.3710000000001</v>
      </c>
      <c r="K88" s="167">
        <f>ROUND(F88*(O88),3)</f>
        <v>0</v>
      </c>
      <c r="L88" s="167">
        <f>ROUND(F88*(G88),3)</f>
        <v>0</v>
      </c>
      <c r="M88" s="167">
        <f>ROUND(F88*(H88),3)</f>
        <v>0</v>
      </c>
      <c r="N88" s="167">
        <v>29.869</v>
      </c>
      <c r="O88" s="167"/>
      <c r="P88" s="173"/>
      <c r="Q88" s="173"/>
      <c r="R88" s="173"/>
      <c r="S88" s="171">
        <f>ROUND(F88*(P88),3)</f>
        <v>0</v>
      </c>
      <c r="T88" s="168"/>
      <c r="U88" s="168"/>
      <c r="V88" s="172"/>
      <c r="Z88">
        <v>0</v>
      </c>
    </row>
    <row r="89" spans="1:26" x14ac:dyDescent="0.25">
      <c r="A89" s="148"/>
      <c r="B89" s="148"/>
      <c r="C89" s="163">
        <v>99</v>
      </c>
      <c r="D89" s="163" t="s">
        <v>71</v>
      </c>
      <c r="E89" s="148"/>
      <c r="F89" s="162"/>
      <c r="G89" s="184">
        <v>0</v>
      </c>
      <c r="H89" s="184">
        <f>ROUND((SUM(M87:M88))/1,3)</f>
        <v>0</v>
      </c>
      <c r="I89" s="151">
        <f>ROUND((SUM(I87:I88))/1,3)</f>
        <v>0</v>
      </c>
      <c r="J89" s="148"/>
      <c r="K89" s="148"/>
      <c r="L89" s="148">
        <f>ROUND((SUM(L87:L88))/1,3)</f>
        <v>0</v>
      </c>
      <c r="M89" s="148">
        <f>ROUND((SUM(M87:M88))/1,3)</f>
        <v>0</v>
      </c>
      <c r="N89" s="148"/>
      <c r="O89" s="148"/>
      <c r="P89" s="184"/>
      <c r="Q89" s="148"/>
      <c r="R89" s="148"/>
      <c r="S89" s="184">
        <f>ROUND((SUM(S87:S88))/1,3)</f>
        <v>0</v>
      </c>
      <c r="T89" s="145"/>
      <c r="U89" s="145"/>
      <c r="V89" s="2">
        <f>ROUND((SUM(V87:V88))/1,3)</f>
        <v>0</v>
      </c>
      <c r="W89" s="145"/>
      <c r="X89" s="145"/>
      <c r="Y89" s="145"/>
      <c r="Z89" s="145"/>
    </row>
    <row r="90" spans="1:26" x14ac:dyDescent="0.25">
      <c r="A90" s="1"/>
      <c r="B90" s="1"/>
      <c r="C90" s="1"/>
      <c r="D90" s="1"/>
      <c r="E90" s="1"/>
      <c r="F90" s="158"/>
      <c r="G90" s="158"/>
      <c r="H90" s="158"/>
      <c r="I90" s="141"/>
      <c r="J90" s="1"/>
      <c r="K90" s="1"/>
      <c r="L90" s="1"/>
      <c r="M90" s="1"/>
      <c r="N90" s="1"/>
      <c r="O90" s="1"/>
      <c r="P90" s="1"/>
      <c r="Q90" s="1"/>
      <c r="R90" s="1"/>
      <c r="S90" s="1"/>
      <c r="V90" s="1"/>
    </row>
    <row r="91" spans="1:26" x14ac:dyDescent="0.25">
      <c r="A91" s="148"/>
      <c r="B91" s="148"/>
      <c r="C91" s="148"/>
      <c r="D91" s="2" t="s">
        <v>64</v>
      </c>
      <c r="E91" s="148"/>
      <c r="F91" s="162"/>
      <c r="G91" s="184">
        <f>ROUND((SUM(L9:L90))/2,3)</f>
        <v>0</v>
      </c>
      <c r="H91" s="184">
        <f>ROUND((SUM(M9:M90))/2,3)</f>
        <v>0</v>
      </c>
      <c r="I91" s="151">
        <f>ROUND((SUM(I9:I90))/2,3)</f>
        <v>0</v>
      </c>
      <c r="J91" s="149"/>
      <c r="K91" s="148"/>
      <c r="L91" s="162">
        <f>ROUND((SUM(L9:L90))/2,3)</f>
        <v>0</v>
      </c>
      <c r="M91" s="162">
        <f>ROUND((SUM(M9:M90))/2,3)</f>
        <v>0</v>
      </c>
      <c r="N91" s="148"/>
      <c r="O91" s="148"/>
      <c r="P91" s="184"/>
      <c r="Q91" s="148"/>
      <c r="R91" s="148"/>
      <c r="S91" s="184">
        <f>ROUND((SUM(S9:S90))/2,3)</f>
        <v>208.035</v>
      </c>
      <c r="T91" s="145"/>
      <c r="U91" s="145"/>
      <c r="V91" s="2">
        <f>ROUND((SUM(V9:V90))/2,3)</f>
        <v>0</v>
      </c>
    </row>
    <row r="92" spans="1:26" x14ac:dyDescent="0.25">
      <c r="A92" s="1"/>
      <c r="B92" s="1"/>
      <c r="C92" s="1"/>
      <c r="D92" s="1"/>
      <c r="E92" s="1"/>
      <c r="F92" s="158"/>
      <c r="G92" s="158"/>
      <c r="H92" s="158"/>
      <c r="I92" s="141"/>
      <c r="J92" s="1"/>
      <c r="K92" s="1"/>
      <c r="L92" s="1"/>
      <c r="M92" s="1"/>
      <c r="N92" s="1"/>
      <c r="O92" s="1"/>
      <c r="P92" s="1"/>
      <c r="Q92" s="1"/>
      <c r="R92" s="1"/>
      <c r="S92" s="1"/>
      <c r="V92" s="1"/>
    </row>
    <row r="93" spans="1:26" x14ac:dyDescent="0.25">
      <c r="A93" s="148"/>
      <c r="B93" s="148"/>
      <c r="C93" s="148"/>
      <c r="D93" s="2" t="s">
        <v>72</v>
      </c>
      <c r="E93" s="148"/>
      <c r="F93" s="162"/>
      <c r="G93" s="162"/>
      <c r="H93" s="162"/>
      <c r="I93" s="149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5"/>
      <c r="U93" s="145"/>
      <c r="V93" s="148"/>
      <c r="W93" s="145"/>
      <c r="X93" s="145"/>
      <c r="Y93" s="145"/>
      <c r="Z93" s="145"/>
    </row>
    <row r="94" spans="1:26" x14ac:dyDescent="0.25">
      <c r="A94" s="148"/>
      <c r="B94" s="148"/>
      <c r="C94" s="163">
        <v>923</v>
      </c>
      <c r="D94" s="163" t="s">
        <v>73</v>
      </c>
      <c r="E94" s="148"/>
      <c r="F94" s="162"/>
      <c r="G94" s="162"/>
      <c r="H94" s="162"/>
      <c r="I94" s="149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5"/>
      <c r="U94" s="145"/>
      <c r="V94" s="148"/>
      <c r="W94" s="145"/>
      <c r="X94" s="145"/>
      <c r="Y94" s="145"/>
      <c r="Z94" s="145"/>
    </row>
    <row r="95" spans="1:26" ht="24.95" customHeight="1" x14ac:dyDescent="0.25">
      <c r="A95" s="169"/>
      <c r="B95" s="164" t="s">
        <v>223</v>
      </c>
      <c r="C95" s="170" t="s">
        <v>224</v>
      </c>
      <c r="D95" s="164" t="s">
        <v>225</v>
      </c>
      <c r="E95" s="164" t="s">
        <v>90</v>
      </c>
      <c r="F95" s="165">
        <v>24</v>
      </c>
      <c r="G95" s="165">
        <v>0</v>
      </c>
      <c r="H95" s="165">
        <v>0</v>
      </c>
      <c r="I95" s="166">
        <f>ROUND(F95*(G95+H95),3)</f>
        <v>0</v>
      </c>
      <c r="J95" s="164">
        <f>ROUND(F95*(N95),3)</f>
        <v>1130.8800000000001</v>
      </c>
      <c r="K95" s="167">
        <f>ROUND(F95*(O95),3)</f>
        <v>0</v>
      </c>
      <c r="L95" s="167">
        <f>ROUND(F95*(G95),3)</f>
        <v>0</v>
      </c>
      <c r="M95" s="167">
        <f>ROUND(F95*(H95),3)</f>
        <v>0</v>
      </c>
      <c r="N95" s="167">
        <v>47.12</v>
      </c>
      <c r="O95" s="167"/>
      <c r="P95" s="172">
        <v>2.5370000000000004E-2</v>
      </c>
      <c r="Q95" s="173"/>
      <c r="R95" s="173">
        <v>2.5370000000000004E-2</v>
      </c>
      <c r="S95" s="171">
        <f>ROUND(F95*(P95),3)</f>
        <v>0.60899999999999999</v>
      </c>
      <c r="T95" s="168"/>
      <c r="U95" s="168"/>
      <c r="V95" s="172"/>
      <c r="Z95">
        <v>0</v>
      </c>
    </row>
    <row r="96" spans="1:26" x14ac:dyDescent="0.25">
      <c r="A96" s="148"/>
      <c r="B96" s="148"/>
      <c r="C96" s="163">
        <v>923</v>
      </c>
      <c r="D96" s="163" t="s">
        <v>73</v>
      </c>
      <c r="E96" s="148"/>
      <c r="F96" s="162"/>
      <c r="G96" s="184">
        <v>0</v>
      </c>
      <c r="H96" s="184">
        <f>ROUND((SUM(M94:M95))/1,3)</f>
        <v>0</v>
      </c>
      <c r="I96" s="151">
        <f>ROUND((SUM(I94:I95))/1,3)</f>
        <v>0</v>
      </c>
      <c r="J96" s="148"/>
      <c r="K96" s="148"/>
      <c r="L96" s="148">
        <f>ROUND((SUM(L94:L95))/1,3)</f>
        <v>0</v>
      </c>
      <c r="M96" s="148">
        <f>ROUND((SUM(M94:M95))/1,3)</f>
        <v>0</v>
      </c>
      <c r="N96" s="148"/>
      <c r="O96" s="148"/>
      <c r="P96" s="184"/>
      <c r="Q96" s="1"/>
      <c r="R96" s="1"/>
      <c r="S96" s="184">
        <f>ROUND((SUM(S94:S95))/1,3)</f>
        <v>0.60899999999999999</v>
      </c>
      <c r="T96" s="185"/>
      <c r="U96" s="185"/>
      <c r="V96" s="2">
        <f>ROUND((SUM(V94:V95))/1,3)</f>
        <v>0</v>
      </c>
    </row>
    <row r="97" spans="1:26" x14ac:dyDescent="0.25">
      <c r="A97" s="1"/>
      <c r="B97" s="1"/>
      <c r="C97" s="1"/>
      <c r="D97" s="1"/>
      <c r="E97" s="1"/>
      <c r="F97" s="158"/>
      <c r="G97" s="158"/>
      <c r="H97" s="158"/>
      <c r="I97" s="141"/>
      <c r="J97" s="1"/>
      <c r="K97" s="1"/>
      <c r="L97" s="1"/>
      <c r="M97" s="1"/>
      <c r="N97" s="1"/>
      <c r="O97" s="1"/>
      <c r="P97" s="1"/>
      <c r="Q97" s="1"/>
      <c r="R97" s="1"/>
      <c r="S97" s="1"/>
      <c r="V97" s="1"/>
    </row>
    <row r="98" spans="1:26" x14ac:dyDescent="0.25">
      <c r="A98" s="148"/>
      <c r="B98" s="148"/>
      <c r="C98" s="148"/>
      <c r="D98" s="2" t="s">
        <v>72</v>
      </c>
      <c r="E98" s="148"/>
      <c r="F98" s="162"/>
      <c r="G98" s="184">
        <f>ROUND((SUM(L93:L97))/2,3)</f>
        <v>0</v>
      </c>
      <c r="H98" s="184">
        <f>ROUND((SUM(M93:M97))/2,3)</f>
        <v>0</v>
      </c>
      <c r="I98" s="151">
        <f>ROUND((SUM(I93:I97))/2,3)</f>
        <v>0</v>
      </c>
      <c r="J98" s="148"/>
      <c r="K98" s="148"/>
      <c r="L98" s="148">
        <f>ROUND((SUM(L93:L97))/2,3)</f>
        <v>0</v>
      </c>
      <c r="M98" s="148">
        <f>ROUND((SUM(M93:M97))/2,3)</f>
        <v>0</v>
      </c>
      <c r="N98" s="148"/>
      <c r="O98" s="148"/>
      <c r="P98" s="184"/>
      <c r="Q98" s="1"/>
      <c r="R98" s="1"/>
      <c r="S98" s="184">
        <f>ROUND((SUM(S93:S97))/2,3)</f>
        <v>0.60899999999999999</v>
      </c>
      <c r="V98" s="2">
        <f>ROUND((SUM(V93:V97))/2,3)</f>
        <v>0</v>
      </c>
    </row>
    <row r="99" spans="1:26" x14ac:dyDescent="0.25">
      <c r="A99" s="186"/>
      <c r="B99" s="186"/>
      <c r="C99" s="186"/>
      <c r="D99" s="186" t="s">
        <v>74</v>
      </c>
      <c r="E99" s="186"/>
      <c r="F99" s="187"/>
      <c r="G99" s="187">
        <f>ROUND((SUM(L9:L98))/3,2)</f>
        <v>0</v>
      </c>
      <c r="H99" s="187">
        <f>ROUND((SUM(M9:M98))/3,3)</f>
        <v>0</v>
      </c>
      <c r="I99" s="188">
        <f>ROUND((SUM(I9:I98))/3,2)</f>
        <v>0</v>
      </c>
      <c r="J99" s="186"/>
      <c r="K99" s="186">
        <f>ROUND((SUM(K9:K98))/3,3)</f>
        <v>0</v>
      </c>
      <c r="L99" s="186">
        <f>ROUND((SUM(L9:L98))/3,2)</f>
        <v>0</v>
      </c>
      <c r="M99" s="186">
        <f>ROUND((SUM(M9:M98))/3,3)</f>
        <v>0</v>
      </c>
      <c r="N99" s="186"/>
      <c r="O99" s="186"/>
      <c r="P99" s="187"/>
      <c r="Q99" s="186"/>
      <c r="R99" s="186"/>
      <c r="S99" s="187">
        <f>ROUND((SUM(S9:S98))/3,3)</f>
        <v>208.64400000000001</v>
      </c>
      <c r="T99" s="189"/>
      <c r="U99" s="189"/>
      <c r="V99" s="186">
        <f>ROUND((SUM(V9:V98))/3,3)</f>
        <v>0</v>
      </c>
      <c r="Z99">
        <f>(SUM(Z9:Z98))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scale="90" orientation="landscape" r:id="rId1"/>
  <headerFooter>
    <oddHeader>&amp;C&amp;B&amp; Rozpočet Kanalizácia a ČOV Soľ, 2 et.- Rozširenie kanalizácie Soľ / Objekt: SO1.1 Kanalizačná sieť Soľ</oddHeader>
    <oddFooter>&amp;RStrana &amp;P z &amp;N    &amp;L&amp;7Spracované systémom Systematic® Kalkulus,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Rekapitulácia</vt:lpstr>
      <vt:lpstr>Krycí list stavby</vt:lpstr>
      <vt:lpstr>Kryci_list 6037</vt:lpstr>
      <vt:lpstr>Rekap 6037</vt:lpstr>
      <vt:lpstr>SO 6037</vt:lpstr>
      <vt:lpstr>'Rekap 6037'!Názvy_tlače</vt:lpstr>
      <vt:lpstr>'SO 6037'!Názvy_tlače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Gabriela Mruskova</cp:lastModifiedBy>
  <cp:lastPrinted>2020-09-23T06:22:50Z</cp:lastPrinted>
  <dcterms:created xsi:type="dcterms:W3CDTF">2020-09-10T11:11:13Z</dcterms:created>
  <dcterms:modified xsi:type="dcterms:W3CDTF">2020-09-23T06:22:55Z</dcterms:modified>
</cp:coreProperties>
</file>